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Zimmerman Method" sheetId="1" r:id="rId1"/>
    <sheet name="Zimmerman Graphical View M" sheetId="2" r:id="rId2"/>
    <sheet name="Zimmerman Graphical View I" sheetId="3" r:id="rId3"/>
  </sheets>
  <definedNames>
    <definedName name="Humidity">'Zimmerman Method'!$C$27</definedName>
    <definedName name="HumidityBase">'Zimmerman Method'!$C$35</definedName>
    <definedName name="HumidityCRangeHigh">'Zimmerman Graphical View M'!$E$39:$E$49</definedName>
    <definedName name="HumidityCRangeMedium">'Zimmerman Graphical View M'!$E$23:$E$33</definedName>
    <definedName name="HumidityCRangeZero">'Zimmerman Graphical View M'!$E$7:$E$17</definedName>
    <definedName name="HumidityFactor">'Zimmerman Method'!$C$41</definedName>
    <definedName name="HumidityFRangeHigh">'Zimmerman Graphical View I'!$E$39:$E$49</definedName>
    <definedName name="HumidityFRangeMedium">'Zimmerman Graphical View I'!$E$23:$E$33</definedName>
    <definedName name="HumidityFRangeZero">'Zimmerman Graphical View I'!$E$7:$E$17</definedName>
    <definedName name="HumidityResult">'Zimmerman Method'!$C$48</definedName>
    <definedName name="maxHumidity">'Zimmerman Method'!$C$25</definedName>
    <definedName name="minHumidity">'Zimmerman Method'!$C$24</definedName>
    <definedName name="Precip">'Zimmerman Method'!$C$29</definedName>
    <definedName name="PrecipBase">'Zimmerman Method'!$C$34</definedName>
    <definedName name="PrecipBaseI">'Zimmerman Method'!$H$35</definedName>
    <definedName name="PrecipBaseM">'Zimmerman Method'!$H$34</definedName>
    <definedName name="PrecipFactor">'Zimmerman Method'!$C$40</definedName>
    <definedName name="PrecipI">'Zimmerman Method'!$H$30</definedName>
    <definedName name="PrecipIHigh">'Zimmerman Graphical View I'!$C$36</definedName>
    <definedName name="PrecipIMedium">'Zimmerman Graphical View I'!$C$20</definedName>
    <definedName name="PrecipIZero">'Zimmerman Graphical View I'!$C$4</definedName>
    <definedName name="Precipmm">'Zimmerman Method'!$H$29</definedName>
    <definedName name="PrecipmmHigh">'Zimmerman Graphical View M'!$C$36</definedName>
    <definedName name="PrecipmmMedium">'Zimmerman Graphical View M'!$C$20</definedName>
    <definedName name="PrecipmmZero">'Zimmerman Graphical View M'!$C$4</definedName>
    <definedName name="PrecipResult">'Zimmerman Method'!$C$47</definedName>
    <definedName name="ResultingWaterTime">'Zimmerman Method'!$G$52</definedName>
    <definedName name="SprinklerPercentage">'Zimmerman Method'!$C$50</definedName>
    <definedName name="SprinklerPercentageBounded">'Zimmerman Method'!$G$50</definedName>
    <definedName name="System">'Zimmerman Method'!$C$20</definedName>
    <definedName name="Temp">'Zimmerman Method'!$C$28</definedName>
    <definedName name="TempBase">'Zimmerman Method'!$C$33</definedName>
    <definedName name="TempBaseC">'Zimmerman Method'!$H$32</definedName>
    <definedName name="TempBaseF">'Zimmerman Method'!$H$33</definedName>
    <definedName name="TempC">'Zimmerman Method'!$H$27</definedName>
    <definedName name="TempCRangeHigh">'Zimmerman Graphical View M'!$F$38:$P$38</definedName>
    <definedName name="TempCRangeMedium">'Zimmerman Graphical View M'!$F$22:$P$22</definedName>
    <definedName name="TempCRangeZero">'Zimmerman Graphical View M'!$F$6:$P$6</definedName>
    <definedName name="TempF">'Zimmerman Method'!$H$28</definedName>
    <definedName name="TempFactor">'Zimmerman Method'!$C$39</definedName>
    <definedName name="TempFRangeFHigh">'Zimmerman Graphical View I'!$F$38:$P$38</definedName>
    <definedName name="TempFRangeMedium">'Zimmerman Graphical View I'!$F$22:$P$22</definedName>
    <definedName name="TempFRangeZero">'Zimmerman Graphical View I'!$F$6:$P$6</definedName>
    <definedName name="TempResult">'Zimmerman Method'!$C$46</definedName>
    <definedName name="WaterTime">'Zimmerman Method'!$C$52</definedName>
  </definedNames>
  <calcPr calcId="145621"/>
</workbook>
</file>

<file path=xl/calcChain.xml><?xml version="1.0" encoding="utf-8"?>
<calcChain xmlns="http://schemas.openxmlformats.org/spreadsheetml/2006/main">
  <c r="E40" i="3" l="1"/>
  <c r="E41" i="3"/>
  <c r="E42" i="3"/>
  <c r="E43" i="3"/>
  <c r="E44" i="3"/>
  <c r="E45" i="3"/>
  <c r="E46" i="3"/>
  <c r="E47" i="3"/>
  <c r="E48" i="3"/>
  <c r="E49" i="3"/>
  <c r="G38" i="3"/>
  <c r="H38" i="3"/>
  <c r="I38" i="3"/>
  <c r="J38" i="3"/>
  <c r="K38" i="3"/>
  <c r="L38" i="3"/>
  <c r="M38" i="3"/>
  <c r="N38" i="3"/>
  <c r="O38" i="3"/>
  <c r="P38" i="3"/>
  <c r="H33" i="1"/>
  <c r="G22" i="3"/>
  <c r="H22" i="3"/>
  <c r="I22" i="3"/>
  <c r="H35" i="1"/>
  <c r="I23" i="3"/>
  <c r="E24" i="3"/>
  <c r="E25" i="3"/>
  <c r="E26" i="3"/>
  <c r="E27" i="3"/>
  <c r="E28" i="3"/>
  <c r="E29" i="3"/>
  <c r="E30" i="3"/>
  <c r="E31" i="3"/>
  <c r="E32" i="3"/>
  <c r="E33" i="3"/>
  <c r="J22" i="3"/>
  <c r="K22" i="3"/>
  <c r="L22" i="3"/>
  <c r="M22" i="3"/>
  <c r="N22" i="3"/>
  <c r="O22" i="3"/>
  <c r="P22" i="3"/>
  <c r="E8" i="3"/>
  <c r="E9" i="3"/>
  <c r="E10" i="3"/>
  <c r="E11" i="3"/>
  <c r="E12" i="3"/>
  <c r="E13" i="3"/>
  <c r="E14" i="3"/>
  <c r="E15" i="3"/>
  <c r="E16" i="3"/>
  <c r="E17" i="3"/>
  <c r="G6" i="3"/>
  <c r="H6" i="3"/>
  <c r="I6" i="3"/>
  <c r="J6" i="3"/>
  <c r="K6" i="3"/>
  <c r="L6" i="3"/>
  <c r="M6" i="3"/>
  <c r="N6" i="3"/>
  <c r="O6" i="3"/>
  <c r="P6" i="3"/>
  <c r="P13" i="3"/>
  <c r="F13" i="3"/>
  <c r="G9" i="3"/>
  <c r="L8" i="3"/>
  <c r="H28" i="1"/>
  <c r="H34" i="1"/>
  <c r="H29" i="1"/>
  <c r="H32" i="1"/>
  <c r="G38" i="2"/>
  <c r="G39" i="2"/>
  <c r="H30" i="1"/>
  <c r="H27" i="1"/>
  <c r="D28" i="1"/>
  <c r="D29" i="1"/>
  <c r="D34" i="1"/>
  <c r="D33" i="1"/>
  <c r="E8" i="2"/>
  <c r="E9" i="2"/>
  <c r="E40" i="2"/>
  <c r="E24" i="2"/>
  <c r="G22" i="2"/>
  <c r="G6" i="2"/>
  <c r="H22" i="2"/>
  <c r="H38" i="2"/>
  <c r="I38" i="2"/>
  <c r="C27" i="1"/>
  <c r="C48" i="1"/>
  <c r="I22" i="2"/>
  <c r="J22" i="2"/>
  <c r="H6" i="2"/>
  <c r="E41" i="2"/>
  <c r="J38" i="2"/>
  <c r="E25" i="2"/>
  <c r="K22" i="2"/>
  <c r="I6" i="2"/>
  <c r="E10" i="2"/>
  <c r="E42" i="2"/>
  <c r="J6" i="2"/>
  <c r="K38" i="2"/>
  <c r="L22" i="2"/>
  <c r="E26" i="2"/>
  <c r="E11" i="2"/>
  <c r="E43" i="2"/>
  <c r="E27" i="2"/>
  <c r="E12" i="2"/>
  <c r="M22" i="2"/>
  <c r="L38" i="2"/>
  <c r="K6" i="2"/>
  <c r="E44" i="2"/>
  <c r="N22" i="2"/>
  <c r="E13" i="2"/>
  <c r="L6" i="2"/>
  <c r="M38" i="2"/>
  <c r="E28" i="2"/>
  <c r="E45" i="2"/>
  <c r="N38" i="2"/>
  <c r="E14" i="2"/>
  <c r="O22" i="2"/>
  <c r="E29" i="2"/>
  <c r="M6" i="2"/>
  <c r="E46" i="2"/>
  <c r="E15" i="2"/>
  <c r="O38" i="2"/>
  <c r="N6" i="2"/>
  <c r="E30" i="2"/>
  <c r="P22" i="2"/>
  <c r="E47" i="2"/>
  <c r="E31" i="2"/>
  <c r="O6" i="2"/>
  <c r="P38" i="2"/>
  <c r="E16" i="2"/>
  <c r="E48" i="2"/>
  <c r="P6" i="2"/>
  <c r="E32" i="2"/>
  <c r="E17" i="2"/>
  <c r="E49" i="2"/>
  <c r="E33" i="2"/>
  <c r="F7" i="2"/>
  <c r="H27" i="2"/>
  <c r="M14" i="2"/>
  <c r="M10" i="2"/>
  <c r="H32" i="2"/>
  <c r="G48" i="2"/>
  <c r="K25" i="2"/>
  <c r="L12" i="2"/>
  <c r="H44" i="2"/>
  <c r="O25" i="2"/>
  <c r="O44" i="2"/>
  <c r="P31" i="2"/>
  <c r="F32" i="2"/>
  <c r="F8" i="2"/>
  <c r="J40" i="2"/>
  <c r="J7" i="2"/>
  <c r="J43" i="2"/>
  <c r="F13" i="2"/>
  <c r="L13" i="2"/>
  <c r="O24" i="2"/>
  <c r="N10" i="2"/>
  <c r="M46" i="2"/>
  <c r="F46" i="2"/>
  <c r="O11" i="2"/>
  <c r="H16" i="2"/>
  <c r="J31" i="2"/>
  <c r="L31" i="2"/>
  <c r="N48" i="2"/>
  <c r="H39" i="2"/>
  <c r="H42" i="2"/>
  <c r="K7" i="2"/>
  <c r="G14" i="2"/>
  <c r="M7" i="2"/>
  <c r="O46" i="2"/>
  <c r="K32" i="2"/>
  <c r="L48" i="2"/>
  <c r="N49" i="2"/>
  <c r="J49" i="2"/>
  <c r="H30" i="2"/>
  <c r="I30" i="2"/>
  <c r="F49" i="2"/>
  <c r="M33" i="2"/>
  <c r="N11" i="2"/>
  <c r="O33" i="2"/>
  <c r="G9" i="2"/>
  <c r="K43" i="2"/>
  <c r="L42" i="2"/>
  <c r="N28" i="2"/>
  <c r="N14" i="2"/>
  <c r="K17" i="2"/>
  <c r="O17" i="2"/>
  <c r="P33" i="2"/>
  <c r="N47" i="2"/>
  <c r="I49" i="2"/>
  <c r="I23" i="2"/>
  <c r="I42" i="2"/>
  <c r="G43" i="2"/>
  <c r="L10" i="2"/>
  <c r="H29" i="2"/>
  <c r="P30" i="2"/>
  <c r="H46" i="2"/>
  <c r="I16" i="2"/>
  <c r="F17" i="2"/>
  <c r="J48" i="2"/>
  <c r="H33" i="2"/>
  <c r="I33" i="2"/>
  <c r="K33" i="2"/>
  <c r="I11" i="2"/>
  <c r="H43" i="2"/>
  <c r="G12" i="2"/>
  <c r="M44" i="2"/>
  <c r="M9" i="2"/>
  <c r="P24" i="2"/>
  <c r="L32" i="2"/>
  <c r="J33" i="2"/>
  <c r="G49" i="2"/>
  <c r="F31" i="2"/>
  <c r="M28" i="2"/>
  <c r="K24" i="2"/>
  <c r="K49" i="2"/>
  <c r="P39" i="2"/>
  <c r="H13" i="2"/>
  <c r="H7" i="2"/>
  <c r="N12" i="2"/>
  <c r="M30" i="2"/>
  <c r="F11" i="2"/>
  <c r="J32" i="2"/>
  <c r="N32" i="2"/>
  <c r="P49" i="2"/>
  <c r="G16" i="2"/>
  <c r="M39" i="2"/>
  <c r="P32" i="2"/>
  <c r="F16" i="2"/>
  <c r="O40" i="2"/>
  <c r="K14" i="2"/>
  <c r="M26" i="2"/>
  <c r="I17" i="2"/>
  <c r="J46" i="2"/>
  <c r="K42" i="2"/>
  <c r="P25" i="2"/>
  <c r="F43" i="2"/>
  <c r="C47" i="1"/>
  <c r="C46" i="1"/>
  <c r="O10" i="3"/>
  <c r="I15" i="3"/>
  <c r="L7" i="3"/>
  <c r="L11" i="3"/>
  <c r="G16" i="3"/>
  <c r="P15" i="2"/>
  <c r="J29" i="2"/>
  <c r="K9" i="2"/>
  <c r="G25" i="2"/>
  <c r="M49" i="2"/>
  <c r="H17" i="2"/>
  <c r="H47" i="2"/>
  <c r="P29" i="2"/>
  <c r="G42" i="2"/>
  <c r="O49" i="2"/>
  <c r="G45" i="2"/>
  <c r="P45" i="2"/>
  <c r="N26" i="2"/>
  <c r="I25" i="2"/>
  <c r="H31" i="2"/>
  <c r="M17" i="2"/>
  <c r="N46" i="2"/>
  <c r="P8" i="2"/>
  <c r="J16" i="2"/>
  <c r="N24" i="2"/>
  <c r="H41" i="2"/>
  <c r="O31" i="2"/>
  <c r="O12" i="2"/>
  <c r="K46" i="2"/>
  <c r="K45" i="2"/>
  <c r="G44" i="2"/>
  <c r="J11" i="2"/>
  <c r="M32" i="2"/>
  <c r="K31" i="2"/>
  <c r="N45" i="2"/>
  <c r="J10" i="2"/>
  <c r="N31" i="2"/>
  <c r="M43" i="2"/>
  <c r="M7" i="3"/>
  <c r="L9" i="3"/>
  <c r="N11" i="3"/>
  <c r="H14" i="3"/>
  <c r="M16" i="3"/>
  <c r="J8" i="3"/>
  <c r="K10" i="3"/>
  <c r="N12" i="3"/>
  <c r="P14" i="3"/>
  <c r="P39" i="3"/>
  <c r="I25" i="3"/>
  <c r="M28" i="3"/>
  <c r="M23" i="2"/>
  <c r="F39" i="2"/>
  <c r="M31" i="2"/>
  <c r="O27" i="2"/>
  <c r="H10" i="2"/>
  <c r="O17" i="3"/>
  <c r="H40" i="2"/>
  <c r="G7" i="3"/>
  <c r="P7" i="3"/>
  <c r="P8" i="3"/>
  <c r="O9" i="3"/>
  <c r="P10" i="3"/>
  <c r="I12" i="3"/>
  <c r="J13" i="3"/>
  <c r="I14" i="3"/>
  <c r="M15" i="3"/>
  <c r="N16" i="3"/>
  <c r="L23" i="3"/>
  <c r="F30" i="3"/>
  <c r="N44" i="2"/>
  <c r="L29" i="2"/>
  <c r="I12" i="2"/>
  <c r="H11" i="2"/>
  <c r="G7" i="2"/>
  <c r="O10" i="2"/>
  <c r="N30" i="2"/>
  <c r="N41" i="2"/>
  <c r="M25" i="2"/>
  <c r="H23" i="2"/>
  <c r="H48" i="2"/>
  <c r="J30" i="2"/>
  <c r="F14" i="2"/>
  <c r="F42" i="2"/>
  <c r="H7" i="3"/>
  <c r="H8" i="3"/>
  <c r="F9" i="3"/>
  <c r="G10" i="3"/>
  <c r="J11" i="3"/>
  <c r="J12" i="3"/>
  <c r="K13" i="3"/>
  <c r="O14" i="3"/>
  <c r="P15" i="3"/>
  <c r="F17" i="3"/>
  <c r="I24" i="3"/>
  <c r="P44" i="3"/>
  <c r="F9" i="2"/>
  <c r="L49" i="2"/>
  <c r="P7" i="2"/>
  <c r="O16" i="2"/>
  <c r="F30" i="2"/>
  <c r="I14" i="2"/>
  <c r="L40" i="2"/>
  <c r="J39" i="2"/>
  <c r="F48" i="2"/>
  <c r="F33" i="2"/>
  <c r="P41" i="2"/>
  <c r="H14" i="2"/>
  <c r="L27" i="2"/>
  <c r="J23" i="2"/>
  <c r="O48" i="2"/>
  <c r="L33" i="2"/>
  <c r="I32" i="2"/>
  <c r="N33" i="2"/>
  <c r="H49" i="2"/>
  <c r="P13" i="2"/>
  <c r="H15" i="2"/>
  <c r="M42" i="2"/>
  <c r="H26" i="2"/>
  <c r="P9" i="2"/>
  <c r="K47" i="2"/>
  <c r="M16" i="2"/>
  <c r="K30" i="2"/>
  <c r="G15" i="2"/>
  <c r="N43" i="2"/>
  <c r="K44" i="2"/>
  <c r="N23" i="2"/>
  <c r="J12" i="2"/>
  <c r="J24" i="2"/>
  <c r="F24" i="2"/>
  <c r="M48" i="2"/>
  <c r="O39" i="2"/>
  <c r="L14" i="2"/>
  <c r="J13" i="2"/>
  <c r="H12" i="2"/>
  <c r="I8" i="2"/>
  <c r="K48" i="2"/>
  <c r="P16" i="2"/>
  <c r="F15" i="2"/>
  <c r="O29" i="2"/>
  <c r="L9" i="2"/>
  <c r="I43" i="2"/>
  <c r="F25" i="2"/>
  <c r="K7" i="3"/>
  <c r="F8" i="3"/>
  <c r="M8" i="3"/>
  <c r="K9" i="3"/>
  <c r="I10" i="3"/>
  <c r="F11" i="3"/>
  <c r="F12" i="3"/>
  <c r="O12" i="3"/>
  <c r="N13" i="3"/>
  <c r="M14" i="3"/>
  <c r="J15" i="3"/>
  <c r="I16" i="3"/>
  <c r="L17" i="3"/>
  <c r="F24" i="3"/>
  <c r="H27" i="3"/>
  <c r="K43" i="3"/>
  <c r="K10" i="2"/>
  <c r="F41" i="2"/>
  <c r="H26" i="3"/>
  <c r="J32" i="3"/>
  <c r="P30" i="3"/>
  <c r="O33" i="3"/>
  <c r="N41" i="3"/>
  <c r="G47" i="3"/>
  <c r="P24" i="3"/>
  <c r="N26" i="3"/>
  <c r="F29" i="3"/>
  <c r="H32" i="3"/>
  <c r="O39" i="3"/>
  <c r="P41" i="3"/>
  <c r="O47" i="3"/>
  <c r="J25" i="3"/>
  <c r="O27" i="3"/>
  <c r="K30" i="3"/>
  <c r="G33" i="3"/>
  <c r="F41" i="3"/>
  <c r="P49" i="3"/>
  <c r="F26" i="3"/>
  <c r="K27" i="3"/>
  <c r="G29" i="3"/>
  <c r="L31" i="3"/>
  <c r="K33" i="3"/>
  <c r="L40" i="3"/>
  <c r="N42" i="3"/>
  <c r="F45" i="3"/>
  <c r="I48" i="3"/>
  <c r="H43" i="3"/>
  <c r="G46" i="3"/>
  <c r="P48" i="2"/>
  <c r="N25" i="2"/>
  <c r="G33" i="2"/>
  <c r="J17" i="2"/>
  <c r="I31" i="2"/>
  <c r="O45" i="2"/>
  <c r="O23" i="2"/>
  <c r="M24" i="2"/>
  <c r="K23" i="2"/>
  <c r="L17" i="2"/>
  <c r="K16" i="2"/>
  <c r="P42" i="2"/>
  <c r="P47" i="2"/>
  <c r="O42" i="2"/>
  <c r="N8" i="2"/>
  <c r="M29" i="2"/>
  <c r="H45" i="2"/>
  <c r="N42" i="2"/>
  <c r="I44" i="2"/>
  <c r="L39" i="2"/>
  <c r="K11" i="2"/>
  <c r="J41" i="2"/>
  <c r="I40" i="2"/>
  <c r="P10" i="2"/>
  <c r="I47" i="2"/>
  <c r="O8" i="2"/>
  <c r="O47" i="2"/>
  <c r="G29" i="2"/>
  <c r="K28" i="2"/>
  <c r="J27" i="2"/>
  <c r="F26" i="2"/>
  <c r="H9" i="2"/>
  <c r="P12" i="2"/>
  <c r="P46" i="2"/>
  <c r="G47" i="2"/>
  <c r="I15" i="2"/>
  <c r="F29" i="2"/>
  <c r="K13" i="2"/>
  <c r="F12" i="2"/>
  <c r="G26" i="2"/>
  <c r="G40" i="2"/>
  <c r="I7" i="3"/>
  <c r="O7" i="3"/>
  <c r="I8" i="3"/>
  <c r="N8" i="3"/>
  <c r="J9" i="3"/>
  <c r="P9" i="3"/>
  <c r="L10" i="3"/>
  <c r="I11" i="3"/>
  <c r="P11" i="3"/>
  <c r="K12" i="3"/>
  <c r="H13" i="3"/>
  <c r="O13" i="3"/>
  <c r="K14" i="3"/>
  <c r="H15" i="3"/>
  <c r="N15" i="3"/>
  <c r="J16" i="3"/>
  <c r="J17" i="3"/>
  <c r="K23" i="3"/>
  <c r="L24" i="3"/>
  <c r="O25" i="3"/>
  <c r="O26" i="3"/>
  <c r="F28" i="3"/>
  <c r="N29" i="3"/>
  <c r="H31" i="3"/>
  <c r="L32" i="3"/>
  <c r="J39" i="3"/>
  <c r="O40" i="3"/>
  <c r="J42" i="3"/>
  <c r="I44" i="3"/>
  <c r="J46" i="3"/>
  <c r="M48" i="3"/>
  <c r="F7" i="3"/>
  <c r="J7" i="3"/>
  <c r="N7" i="3"/>
  <c r="G8" i="3"/>
  <c r="K8" i="3"/>
  <c r="O8" i="3"/>
  <c r="H9" i="3"/>
  <c r="N9" i="3"/>
  <c r="H10" i="3"/>
  <c r="M10" i="3"/>
  <c r="H11" i="3"/>
  <c r="M11" i="3"/>
  <c r="G12" i="3"/>
  <c r="M12" i="3"/>
  <c r="G13" i="3"/>
  <c r="L13" i="3"/>
  <c r="G14" i="3"/>
  <c r="L14" i="3"/>
  <c r="F15" i="3"/>
  <c r="L15" i="3"/>
  <c r="F16" i="3"/>
  <c r="K16" i="3"/>
  <c r="G17" i="3"/>
  <c r="P17" i="3"/>
  <c r="P23" i="3"/>
  <c r="N24" i="3"/>
  <c r="K25" i="3"/>
  <c r="K26" i="3"/>
  <c r="I27" i="3"/>
  <c r="I28" i="3"/>
  <c r="M29" i="3"/>
  <c r="L30" i="3"/>
  <c r="M31" i="3"/>
  <c r="F33" i="3"/>
  <c r="G39" i="3"/>
  <c r="G40" i="3"/>
  <c r="J41" i="3"/>
  <c r="K42" i="3"/>
  <c r="P43" i="3"/>
  <c r="N45" i="3"/>
  <c r="H47" i="3"/>
  <c r="F49" i="3"/>
  <c r="J28" i="2"/>
  <c r="J44" i="2"/>
  <c r="G27" i="2"/>
  <c r="L26" i="2"/>
  <c r="J42" i="2"/>
  <c r="F10" i="2"/>
  <c r="G23" i="2"/>
  <c r="I48" i="2"/>
  <c r="G31" i="2"/>
  <c r="O14" i="2"/>
  <c r="O30" i="2"/>
  <c r="O43" i="2"/>
  <c r="J45" i="2"/>
  <c r="F45" i="2"/>
  <c r="M40" i="2"/>
  <c r="F27" i="2"/>
  <c r="J8" i="2"/>
  <c r="G10" i="2"/>
  <c r="G8" i="2"/>
  <c r="O32" i="2"/>
  <c r="L16" i="2"/>
  <c r="P43" i="2"/>
  <c r="I46" i="2"/>
  <c r="P27" i="2"/>
  <c r="O26" i="2"/>
  <c r="H28" i="2"/>
  <c r="L11" i="2"/>
  <c r="L44" i="2"/>
  <c r="K39" i="2"/>
  <c r="H25" i="2"/>
  <c r="I24" i="2"/>
  <c r="O16" i="3"/>
  <c r="K17" i="3"/>
  <c r="G23" i="3"/>
  <c r="O23" i="3"/>
  <c r="J24" i="3"/>
  <c r="F25" i="3"/>
  <c r="N25" i="3"/>
  <c r="J26" i="3"/>
  <c r="P26" i="3"/>
  <c r="M27" i="3"/>
  <c r="L28" i="3"/>
  <c r="I29" i="3"/>
  <c r="H30" i="3"/>
  <c r="G31" i="3"/>
  <c r="P31" i="3"/>
  <c r="P32" i="3"/>
  <c r="M33" i="3"/>
  <c r="K39" i="3"/>
  <c r="K40" i="3"/>
  <c r="I41" i="3"/>
  <c r="F42" i="3"/>
  <c r="F43" i="3"/>
  <c r="H44" i="3"/>
  <c r="J45" i="3"/>
  <c r="O46" i="3"/>
  <c r="P47" i="3"/>
  <c r="I49" i="3"/>
  <c r="M15" i="2"/>
  <c r="O15" i="2"/>
  <c r="L46" i="2"/>
  <c r="L30" i="2"/>
  <c r="N29" i="2"/>
  <c r="M12" i="2"/>
  <c r="L45" i="2"/>
  <c r="M45" i="2"/>
  <c r="L7" i="2"/>
  <c r="M27" i="2"/>
  <c r="K8" i="2"/>
  <c r="J9" i="2"/>
  <c r="L25" i="2"/>
  <c r="I9" i="2"/>
  <c r="I41" i="2"/>
  <c r="H24" i="2"/>
  <c r="P17" i="2"/>
  <c r="G17" i="2"/>
  <c r="O13" i="2"/>
  <c r="J47" i="2"/>
  <c r="O41" i="2"/>
  <c r="P28" i="2"/>
  <c r="N7" i="2"/>
  <c r="M13" i="2"/>
  <c r="I29" i="2"/>
  <c r="F44" i="2"/>
  <c r="I28" i="2"/>
  <c r="N27" i="2"/>
  <c r="K41" i="2"/>
  <c r="L23" i="2"/>
  <c r="I7" i="2"/>
  <c r="G24" i="2"/>
  <c r="P11" i="2"/>
  <c r="N17" i="2"/>
  <c r="O9" i="2"/>
  <c r="L47" i="2"/>
  <c r="K15" i="2"/>
  <c r="P23" i="2"/>
  <c r="G30" i="2"/>
  <c r="J14" i="2"/>
  <c r="M11" i="2"/>
  <c r="F28" i="2"/>
  <c r="M41" i="2"/>
  <c r="L43" i="2"/>
  <c r="I26" i="2"/>
  <c r="G11" i="2"/>
  <c r="G41" i="2"/>
  <c r="F40" i="2"/>
  <c r="H17" i="3"/>
  <c r="N17" i="3"/>
  <c r="H23" i="3"/>
  <c r="M23" i="3"/>
  <c r="H24" i="3"/>
  <c r="M24" i="3"/>
  <c r="G25" i="3"/>
  <c r="M25" i="3"/>
  <c r="G26" i="3"/>
  <c r="L26" i="3"/>
  <c r="G27" i="3"/>
  <c r="L27" i="3"/>
  <c r="H28" i="3"/>
  <c r="N28" i="3"/>
  <c r="K29" i="3"/>
  <c r="G30" i="3"/>
  <c r="N30" i="3"/>
  <c r="K31" i="3"/>
  <c r="F32" i="3"/>
  <c r="M32" i="3"/>
  <c r="J33" i="3"/>
  <c r="F39" i="3"/>
  <c r="L39" i="3"/>
  <c r="I40" i="3"/>
  <c r="P40" i="3"/>
  <c r="L41" i="3"/>
  <c r="I42" i="3"/>
  <c r="O42" i="3"/>
  <c r="L43" i="3"/>
  <c r="M44" i="3"/>
  <c r="M45" i="3"/>
  <c r="K46" i="3"/>
  <c r="L47" i="3"/>
  <c r="L48" i="3"/>
  <c r="J49" i="3"/>
  <c r="N16" i="2"/>
  <c r="P44" i="2"/>
  <c r="P40" i="2"/>
  <c r="J15" i="2"/>
  <c r="L15" i="2"/>
  <c r="N15" i="2"/>
  <c r="K29" i="2"/>
  <c r="N40" i="2"/>
  <c r="I45" i="2"/>
  <c r="G28" i="2"/>
  <c r="I13" i="2"/>
  <c r="G13" i="2"/>
  <c r="K12" i="2"/>
  <c r="L41" i="2"/>
  <c r="K26" i="2"/>
  <c r="L24" i="2"/>
  <c r="I10" i="2"/>
  <c r="I39" i="2"/>
  <c r="F23" i="2"/>
  <c r="G32" i="2"/>
  <c r="P14" i="2"/>
  <c r="O7" i="2"/>
  <c r="F47" i="2"/>
  <c r="M47" i="2"/>
  <c r="N9" i="2"/>
  <c r="N13" i="2"/>
  <c r="P26" i="2"/>
  <c r="G46" i="2"/>
  <c r="M8" i="2"/>
  <c r="N39" i="2"/>
  <c r="L28" i="2"/>
  <c r="L8" i="2"/>
  <c r="O28" i="2"/>
  <c r="K27" i="2"/>
  <c r="I27" i="2"/>
  <c r="K40" i="2"/>
  <c r="J26" i="2"/>
  <c r="J25" i="2"/>
  <c r="H8" i="2"/>
  <c r="P27" i="3"/>
  <c r="J28" i="3"/>
  <c r="P28" i="3"/>
  <c r="J29" i="3"/>
  <c r="O29" i="3"/>
  <c r="J30" i="3"/>
  <c r="O30" i="3"/>
  <c r="I31" i="3"/>
  <c r="O31" i="3"/>
  <c r="I32" i="3"/>
  <c r="N32" i="3"/>
  <c r="I33" i="3"/>
  <c r="N33" i="3"/>
  <c r="H39" i="3"/>
  <c r="N39" i="3"/>
  <c r="H40" i="3"/>
  <c r="M40" i="3"/>
  <c r="H41" i="3"/>
  <c r="M41" i="3"/>
  <c r="G42" i="3"/>
  <c r="M42" i="3"/>
  <c r="G43" i="3"/>
  <c r="O43" i="3"/>
  <c r="L44" i="3"/>
  <c r="I45" i="3"/>
  <c r="F46" i="3"/>
  <c r="N46" i="3"/>
  <c r="K47" i="3"/>
  <c r="H48" i="3"/>
  <c r="P48" i="3"/>
  <c r="M49" i="3"/>
  <c r="N49" i="3"/>
  <c r="C50" i="1"/>
  <c r="G50" i="1"/>
  <c r="G52" i="1"/>
  <c r="I9" i="3"/>
  <c r="M9" i="3"/>
  <c r="F10" i="3"/>
  <c r="J10" i="3"/>
  <c r="N10" i="3"/>
  <c r="G11" i="3"/>
  <c r="K11" i="3"/>
  <c r="O11" i="3"/>
  <c r="H12" i="3"/>
  <c r="L12" i="3"/>
  <c r="P12" i="3"/>
  <c r="I13" i="3"/>
  <c r="M13" i="3"/>
  <c r="F14" i="3"/>
  <c r="J14" i="3"/>
  <c r="N14" i="3"/>
  <c r="G15" i="3"/>
  <c r="K15" i="3"/>
  <c r="O15" i="3"/>
  <c r="H16" i="3"/>
  <c r="L16" i="3"/>
  <c r="P16" i="3"/>
  <c r="I17" i="3"/>
  <c r="M17" i="3"/>
  <c r="F23" i="3"/>
  <c r="J23" i="3"/>
  <c r="N23" i="3"/>
  <c r="G24" i="3"/>
  <c r="K24" i="3"/>
  <c r="O24" i="3"/>
  <c r="H25" i="3"/>
  <c r="L25" i="3"/>
  <c r="P25" i="3"/>
  <c r="I26" i="3"/>
  <c r="M26" i="3"/>
  <c r="F27" i="3"/>
  <c r="J27" i="3"/>
  <c r="N27" i="3"/>
  <c r="G28" i="3"/>
  <c r="K28" i="3"/>
  <c r="O28" i="3"/>
  <c r="H29" i="3"/>
  <c r="L29" i="3"/>
  <c r="P29" i="3"/>
  <c r="I30" i="3"/>
  <c r="M30" i="3"/>
  <c r="F31" i="3"/>
  <c r="J31" i="3"/>
  <c r="N31" i="3"/>
  <c r="G32" i="3"/>
  <c r="K32" i="3"/>
  <c r="O32" i="3"/>
  <c r="H33" i="3"/>
  <c r="L33" i="3"/>
  <c r="P33" i="3"/>
  <c r="I39" i="3"/>
  <c r="M39" i="3"/>
  <c r="F40" i="3"/>
  <c r="J40" i="3"/>
  <c r="N40" i="3"/>
  <c r="G41" i="3"/>
  <c r="K41" i="3"/>
  <c r="O41" i="3"/>
  <c r="H42" i="3"/>
  <c r="L42" i="3"/>
  <c r="P42" i="3"/>
  <c r="I43" i="3"/>
  <c r="M43" i="3"/>
  <c r="F44" i="3"/>
  <c r="J44" i="3"/>
  <c r="N44" i="3"/>
  <c r="G45" i="3"/>
  <c r="K45" i="3"/>
  <c r="O45" i="3"/>
  <c r="H46" i="3"/>
  <c r="L46" i="3"/>
  <c r="P46" i="3"/>
  <c r="I47" i="3"/>
  <c r="M47" i="3"/>
  <c r="F48" i="3"/>
  <c r="J48" i="3"/>
  <c r="N48" i="3"/>
  <c r="G49" i="3"/>
  <c r="K49" i="3"/>
  <c r="O49" i="3"/>
  <c r="J43" i="3"/>
  <c r="N43" i="3"/>
  <c r="G44" i="3"/>
  <c r="K44" i="3"/>
  <c r="O44" i="3"/>
  <c r="H45" i="3"/>
  <c r="L45" i="3"/>
  <c r="P45" i="3"/>
  <c r="I46" i="3"/>
  <c r="M46" i="3"/>
  <c r="F47" i="3"/>
  <c r="J47" i="3"/>
  <c r="N47" i="3"/>
  <c r="G48" i="3"/>
  <c r="K48" i="3"/>
  <c r="O48" i="3"/>
  <c r="H49" i="3"/>
  <c r="L49" i="3"/>
</calcChain>
</file>

<file path=xl/sharedStrings.xml><?xml version="1.0" encoding="utf-8"?>
<sst xmlns="http://schemas.openxmlformats.org/spreadsheetml/2006/main" count="85" uniqueCount="50">
  <si>
    <t>Yesterdays Minimum Humitidy:</t>
  </si>
  <si>
    <t>Yesterdays Maximum Humitidy:</t>
  </si>
  <si>
    <t>Yesterdays Mean Humidity:</t>
  </si>
  <si>
    <t>Humidity</t>
  </si>
  <si>
    <t>Temperature</t>
  </si>
  <si>
    <t>Precipitation =</t>
  </si>
  <si>
    <t>Precipitation</t>
  </si>
  <si>
    <t>Zimmerman Method</t>
  </si>
  <si>
    <t>Bounded to:</t>
  </si>
  <si>
    <t>Sensitivity Adjustment</t>
  </si>
  <si>
    <t>-</t>
  </si>
  <si>
    <t>Yesterdays Mean Temperature (Celcius):</t>
  </si>
  <si>
    <t>Yesterdays Mean Temperature (Fahrenheit):</t>
  </si>
  <si>
    <t>Yesterdays and Todays Precipitation (mm):</t>
  </si>
  <si>
    <t>Temperature (Fahrenheit):</t>
  </si>
  <si>
    <t>"</t>
  </si>
  <si>
    <t>Precipitation (mm)</t>
  </si>
  <si>
    <t>Precipitation (inch)</t>
  </si>
  <si>
    <t>Yesterdays and Todays Precipitation (inch):</t>
  </si>
  <si>
    <t>Zimmerman Method Graphical View</t>
  </si>
  <si>
    <t>Temperature °C</t>
  </si>
  <si>
    <t>Temperature °F</t>
  </si>
  <si>
    <t>(Mean Temperature – Base Temperature)*4 *TemperatureFactor/100</t>
  </si>
  <si>
    <t>(Base Humidity – Mean Humidity)*HumidityFactor/100</t>
  </si>
  <si>
    <t>mm</t>
  </si>
  <si>
    <t>Base Values</t>
  </si>
  <si>
    <t>Weather Data</t>
  </si>
  <si>
    <t>Mean Temperature: +4% for each degree Fahrenheit above 70, and -4% for each degree Fahrenheit below 70.</t>
  </si>
  <si>
    <t>Mean Humidity: Average humidity for the previous day above 30% is subtracted from the weather adjustment, below 30% is added to it. Example: 77% Max Humidity + 26% Min Humidity / 2 = 51% Avg Humidity, 30% - 51% Avg Humidity= -21% Humidity Adjustment.</t>
  </si>
  <si>
    <t>Precipitation: -2% for each hundredth of an inch precipitation from today and yesterday. Example: 0.12" rain today + 0.05" rain yesterday * 100 = 17 hundredths of an inch of rain * -2 = -34% Precipitation Adjustment.</t>
  </si>
  <si>
    <t>(Base Precipitation - Precipitation)/100 * (-2)*PrecipitationFactor/100</t>
  </si>
  <si>
    <t>Select Measurement System:</t>
  </si>
  <si>
    <t>Measurement System</t>
  </si>
  <si>
    <t>Metric</t>
  </si>
  <si>
    <t>Imperial</t>
  </si>
  <si>
    <t>°F</t>
  </si>
  <si>
    <t>°C</t>
  </si>
  <si>
    <t>Temperature (Celcius):</t>
  </si>
  <si>
    <t>Yesterdays Mean Temperature:</t>
  </si>
  <si>
    <t>Yesterdays and Todays Precipitation:</t>
  </si>
  <si>
    <t>Temperature Factor</t>
  </si>
  <si>
    <t>Precipitation Factor</t>
  </si>
  <si>
    <t>Humidity Factor</t>
  </si>
  <si>
    <t>These calculations are added together, then 100% is added for a scale and the final result is bound to 0 to 200%.</t>
  </si>
  <si>
    <t>Calculation Results</t>
  </si>
  <si>
    <t>Water Level</t>
  </si>
  <si>
    <t>Water Time (calculated):</t>
  </si>
  <si>
    <t>Water Time (preset)</t>
  </si>
  <si>
    <t>Basically, the Zimmerman Method calculates the watering percentage using the following formula:</t>
  </si>
  <si>
    <t>Above formulas are customized for OpenSprinkler in order to adjust the Base Values and Sensitivity Factors set for Humidity, Temperature and Precipitation: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</si>
</sst>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\ \L"/>
    <numFmt numFmtId="165" formatCode="0.0"/>
    <numFmt numFmtId="166" formatCode="0.000"/>
    <numFmt numFmtId="167" formatCode="00000"/>
    <numFmt numFmtId="168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4" tint="0.5999938962981048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5" borderId="9" xfId="0" applyFill="1" applyBorder="1" applyProtection="1"/>
    <xf numFmtId="0" fontId="0" fillId="5" borderId="10" xfId="0" applyFill="1" applyBorder="1" applyProtection="1"/>
    <xf numFmtId="0" fontId="1" fillId="5" borderId="11" xfId="0" applyFont="1" applyFill="1" applyBorder="1" applyProtection="1"/>
    <xf numFmtId="0" fontId="0" fillId="5" borderId="0" xfId="0" applyFill="1" applyBorder="1" applyProtection="1"/>
    <xf numFmtId="0" fontId="0" fillId="5" borderId="12" xfId="0" applyFill="1" applyBorder="1" applyProtection="1"/>
    <xf numFmtId="0" fontId="1" fillId="5" borderId="11" xfId="0" applyFont="1" applyFill="1" applyBorder="1" applyAlignment="1" applyProtection="1">
      <alignment horizontal="right" vertical="top"/>
    </xf>
    <xf numFmtId="0" fontId="1" fillId="5" borderId="11" xfId="0" applyFont="1" applyFill="1" applyBorder="1" applyAlignment="1" applyProtection="1">
      <alignment horizontal="right" vertical="center"/>
    </xf>
    <xf numFmtId="0" fontId="1" fillId="5" borderId="0" xfId="0" applyFont="1" applyFill="1" applyBorder="1" applyProtection="1"/>
    <xf numFmtId="0" fontId="0" fillId="6" borderId="8" xfId="0" applyFill="1" applyBorder="1" applyProtection="1"/>
    <xf numFmtId="0" fontId="0" fillId="6" borderId="9" xfId="0" applyFill="1" applyBorder="1" applyProtection="1"/>
    <xf numFmtId="0" fontId="0" fillId="6" borderId="10" xfId="0" applyFill="1" applyBorder="1" applyProtection="1"/>
    <xf numFmtId="0" fontId="0" fillId="6" borderId="11" xfId="0" applyFill="1" applyBorder="1" applyProtection="1"/>
    <xf numFmtId="0" fontId="0" fillId="6" borderId="0" xfId="0" applyFill="1" applyBorder="1" applyProtection="1"/>
    <xf numFmtId="0" fontId="0" fillId="6" borderId="12" xfId="0" applyFill="1" applyBorder="1" applyProtection="1"/>
    <xf numFmtId="0" fontId="0" fillId="6" borderId="13" xfId="0" applyFill="1" applyBorder="1" applyProtection="1"/>
    <xf numFmtId="0" fontId="0" fillId="6" borderId="14" xfId="0" applyFill="1" applyBorder="1" applyProtection="1"/>
    <xf numFmtId="0" fontId="0" fillId="6" borderId="15" xfId="0" applyFill="1" applyBorder="1" applyProtection="1"/>
    <xf numFmtId="0" fontId="2" fillId="7" borderId="11" xfId="0" applyFont="1" applyFill="1" applyBorder="1" applyProtection="1"/>
    <xf numFmtId="0" fontId="2" fillId="7" borderId="0" xfId="0" applyFont="1" applyFill="1" applyBorder="1" applyProtection="1"/>
    <xf numFmtId="0" fontId="2" fillId="7" borderId="12" xfId="0" applyFont="1" applyFill="1" applyBorder="1" applyProtection="1"/>
    <xf numFmtId="0" fontId="3" fillId="7" borderId="0" xfId="0" applyFont="1" applyFill="1" applyBorder="1" applyProtection="1"/>
    <xf numFmtId="0" fontId="2" fillId="7" borderId="13" xfId="0" applyFont="1" applyFill="1" applyBorder="1" applyProtection="1"/>
    <xf numFmtId="0" fontId="2" fillId="7" borderId="14" xfId="0" applyFont="1" applyFill="1" applyBorder="1" applyProtection="1"/>
    <xf numFmtId="0" fontId="2" fillId="7" borderId="15" xfId="0" applyFont="1" applyFill="1" applyBorder="1" applyProtection="1"/>
    <xf numFmtId="0" fontId="1" fillId="5" borderId="12" xfId="0" applyFont="1" applyFill="1" applyBorder="1" applyProtection="1"/>
    <xf numFmtId="0" fontId="1" fillId="0" borderId="0" xfId="0" applyFont="1"/>
    <xf numFmtId="0" fontId="1" fillId="5" borderId="11" xfId="0" applyFont="1" applyFill="1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164" fontId="0" fillId="4" borderId="7" xfId="0" applyNumberFormat="1" applyFill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0" fillId="0" borderId="1" xfId="0" applyBorder="1" applyProtection="1"/>
    <xf numFmtId="0" fontId="0" fillId="3" borderId="1" xfId="0" applyFill="1" applyBorder="1" applyAlignment="1" applyProtection="1">
      <alignment horizontal="center"/>
    </xf>
    <xf numFmtId="10" fontId="0" fillId="2" borderId="1" xfId="0" applyNumberFormat="1" applyFill="1" applyBorder="1" applyProtection="1"/>
    <xf numFmtId="10" fontId="0" fillId="0" borderId="1" xfId="0" applyNumberFormat="1" applyBorder="1" applyProtection="1"/>
    <xf numFmtId="0" fontId="0" fillId="7" borderId="0" xfId="0" applyFill="1" applyBorder="1" applyProtection="1"/>
    <xf numFmtId="0" fontId="0" fillId="7" borderId="11" xfId="0" applyFill="1" applyBorder="1" applyProtection="1"/>
    <xf numFmtId="0" fontId="0" fillId="7" borderId="12" xfId="0" applyFill="1" applyBorder="1" applyProtection="1"/>
    <xf numFmtId="166" fontId="0" fillId="4" borderId="7" xfId="0" applyNumberFormat="1" applyFill="1" applyBorder="1" applyProtection="1"/>
    <xf numFmtId="166" fontId="0" fillId="4" borderId="6" xfId="0" applyNumberFormat="1" applyFill="1" applyBorder="1" applyProtection="1"/>
    <xf numFmtId="165" fontId="0" fillId="4" borderId="6" xfId="0" applyNumberFormat="1" applyFill="1" applyBorder="1" applyProtection="1"/>
    <xf numFmtId="0" fontId="4" fillId="7" borderId="0" xfId="0" applyFont="1" applyFill="1" applyBorder="1" applyProtection="1"/>
    <xf numFmtId="0" fontId="5" fillId="5" borderId="8" xfId="0" applyFont="1" applyFill="1" applyBorder="1" applyProtection="1"/>
    <xf numFmtId="0" fontId="6" fillId="5" borderId="9" xfId="0" applyFont="1" applyFill="1" applyBorder="1" applyProtection="1"/>
    <xf numFmtId="0" fontId="5" fillId="0" borderId="0" xfId="0" applyFont="1" applyProtection="1"/>
    <xf numFmtId="0" fontId="6" fillId="0" borderId="0" xfId="0" applyFont="1" applyProtection="1"/>
    <xf numFmtId="0" fontId="0" fillId="5" borderId="9" xfId="0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horizontal="center"/>
    </xf>
    <xf numFmtId="0" fontId="0" fillId="6" borderId="9" xfId="0" applyFill="1" applyBorder="1" applyAlignment="1" applyProtection="1">
      <alignment horizontal="center"/>
    </xf>
    <xf numFmtId="0" fontId="0" fillId="6" borderId="0" xfId="0" applyFill="1" applyBorder="1" applyAlignment="1" applyProtection="1">
      <alignment horizontal="center"/>
    </xf>
    <xf numFmtId="0" fontId="0" fillId="6" borderId="14" xfId="0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  <xf numFmtId="0" fontId="2" fillId="7" borderId="0" xfId="0" applyFont="1" applyFill="1" applyBorder="1" applyAlignment="1" applyProtection="1">
      <alignment horizontal="center"/>
    </xf>
    <xf numFmtId="0" fontId="2" fillId="7" borderId="14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9" fontId="3" fillId="7" borderId="0" xfId="0" applyNumberFormat="1" applyFont="1" applyFill="1" applyBorder="1" applyAlignment="1" applyProtection="1">
      <alignment horizontal="center"/>
    </xf>
    <xf numFmtId="21" fontId="4" fillId="7" borderId="0" xfId="0" applyNumberFormat="1" applyFont="1" applyFill="1" applyBorder="1" applyAlignment="1" applyProtection="1">
      <alignment horizontal="center"/>
    </xf>
    <xf numFmtId="0" fontId="1" fillId="6" borderId="11" xfId="0" applyFont="1" applyFill="1" applyBorder="1" applyProtection="1"/>
    <xf numFmtId="0" fontId="0" fillId="6" borderId="0" xfId="0" applyFill="1" applyBorder="1"/>
    <xf numFmtId="0" fontId="0" fillId="5" borderId="9" xfId="0" applyFill="1" applyBorder="1" applyAlignment="1" applyProtection="1">
      <alignment horizontal="left"/>
    </xf>
    <xf numFmtId="0" fontId="0" fillId="5" borderId="0" xfId="0" applyFill="1" applyBorder="1" applyAlignment="1" applyProtection="1">
      <alignment horizontal="left"/>
    </xf>
    <xf numFmtId="0" fontId="1" fillId="5" borderId="0" xfId="0" applyFont="1" applyFill="1" applyBorder="1" applyAlignment="1" applyProtection="1">
      <alignment horizontal="left"/>
    </xf>
    <xf numFmtId="0" fontId="0" fillId="6" borderId="9" xfId="0" applyFill="1" applyBorder="1" applyAlignment="1" applyProtection="1">
      <alignment horizontal="left"/>
    </xf>
    <xf numFmtId="0" fontId="0" fillId="6" borderId="0" xfId="0" applyFill="1" applyBorder="1" applyAlignment="1" applyProtection="1">
      <alignment horizontal="left"/>
    </xf>
    <xf numFmtId="0" fontId="0" fillId="8" borderId="0" xfId="0" applyFill="1" applyBorder="1" applyAlignment="1" applyProtection="1">
      <alignment horizontal="left"/>
    </xf>
    <xf numFmtId="0" fontId="0" fillId="6" borderId="14" xfId="0" applyFill="1" applyBorder="1" applyAlignment="1" applyProtection="1">
      <alignment horizontal="left"/>
    </xf>
    <xf numFmtId="0" fontId="0" fillId="7" borderId="0" xfId="0" applyFill="1" applyBorder="1" applyAlignment="1" applyProtection="1">
      <alignment horizontal="left"/>
    </xf>
    <xf numFmtId="0" fontId="2" fillId="7" borderId="0" xfId="0" applyFont="1" applyFill="1" applyBorder="1" applyAlignment="1" applyProtection="1">
      <alignment horizontal="left"/>
    </xf>
    <xf numFmtId="0" fontId="2" fillId="7" borderId="14" xfId="0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167" fontId="0" fillId="6" borderId="0" xfId="0" applyNumberFormat="1" applyFill="1" applyBorder="1" applyProtection="1"/>
    <xf numFmtId="167" fontId="0" fillId="6" borderId="0" xfId="0" applyNumberFormat="1" applyFill="1" applyBorder="1" applyAlignment="1" applyProtection="1">
      <alignment horizontal="right"/>
    </xf>
    <xf numFmtId="167" fontId="0" fillId="6" borderId="0" xfId="0" applyNumberFormat="1" applyFill="1" applyBorder="1" applyAlignment="1" applyProtection="1">
      <alignment horizontal="left"/>
    </xf>
    <xf numFmtId="0" fontId="0" fillId="6" borderId="0" xfId="0" applyFill="1" applyBorder="1" applyAlignment="1" applyProtection="1"/>
    <xf numFmtId="0" fontId="0" fillId="8" borderId="0" xfId="0" applyFill="1" applyBorder="1" applyAlignment="1" applyProtection="1">
      <alignment horizontal="right"/>
      <protection locked="0"/>
    </xf>
    <xf numFmtId="0" fontId="0" fillId="10" borderId="0" xfId="0" applyFill="1" applyBorder="1" applyAlignment="1" applyProtection="1">
      <alignment horizontal="right"/>
      <protection locked="0"/>
    </xf>
    <xf numFmtId="0" fontId="0" fillId="5" borderId="13" xfId="0" applyFill="1" applyBorder="1" applyProtection="1"/>
    <xf numFmtId="0" fontId="0" fillId="5" borderId="14" xfId="0" applyFill="1" applyBorder="1" applyProtection="1"/>
    <xf numFmtId="0" fontId="0" fillId="5" borderId="14" xfId="0" applyFill="1" applyBorder="1" applyAlignment="1" applyProtection="1">
      <alignment horizontal="center"/>
    </xf>
    <xf numFmtId="0" fontId="0" fillId="5" borderId="14" xfId="0" applyFill="1" applyBorder="1" applyAlignment="1" applyProtection="1">
      <alignment horizontal="left"/>
    </xf>
    <xf numFmtId="0" fontId="0" fillId="5" borderId="15" xfId="0" applyFill="1" applyBorder="1" applyProtection="1"/>
    <xf numFmtId="0" fontId="0" fillId="5" borderId="10" xfId="0" applyFill="1" applyBorder="1"/>
    <xf numFmtId="0" fontId="0" fillId="5" borderId="12" xfId="0" applyFill="1" applyBorder="1"/>
    <xf numFmtId="0" fontId="1" fillId="5" borderId="12" xfId="0" applyFont="1" applyFill="1" applyBorder="1"/>
    <xf numFmtId="0" fontId="0" fillId="5" borderId="15" xfId="0" applyFill="1" applyBorder="1"/>
    <xf numFmtId="0" fontId="0" fillId="6" borderId="12" xfId="0" applyFill="1" applyBorder="1"/>
    <xf numFmtId="0" fontId="0" fillId="6" borderId="10" xfId="0" applyFill="1" applyBorder="1"/>
    <xf numFmtId="0" fontId="0" fillId="6" borderId="15" xfId="0" applyFill="1" applyBorder="1"/>
    <xf numFmtId="0" fontId="0" fillId="7" borderId="12" xfId="0" applyFill="1" applyBorder="1"/>
    <xf numFmtId="0" fontId="0" fillId="7" borderId="15" xfId="0" applyFill="1" applyBorder="1"/>
    <xf numFmtId="167" fontId="7" fillId="6" borderId="0" xfId="0" applyNumberFormat="1" applyFont="1" applyFill="1" applyBorder="1" applyProtection="1"/>
    <xf numFmtId="165" fontId="7" fillId="6" borderId="0" xfId="0" applyNumberFormat="1" applyFont="1" applyFill="1" applyBorder="1" applyAlignment="1" applyProtection="1">
      <alignment horizontal="right"/>
    </xf>
    <xf numFmtId="166" fontId="7" fillId="6" borderId="0" xfId="0" applyNumberFormat="1" applyFont="1" applyFill="1" applyBorder="1" applyAlignment="1" applyProtection="1">
      <alignment horizontal="right"/>
    </xf>
    <xf numFmtId="165" fontId="7" fillId="6" borderId="0" xfId="0" applyNumberFormat="1" applyFont="1" applyFill="1" applyBorder="1" applyProtection="1"/>
    <xf numFmtId="2" fontId="0" fillId="10" borderId="0" xfId="0" applyNumberFormat="1" applyFill="1" applyBorder="1" applyAlignment="1" applyProtection="1">
      <alignment horizontal="right"/>
      <protection locked="0"/>
    </xf>
    <xf numFmtId="2" fontId="0" fillId="8" borderId="0" xfId="0" applyNumberFormat="1" applyFill="1" applyBorder="1" applyAlignment="1" applyProtection="1">
      <alignment horizontal="right"/>
      <protection locked="0"/>
    </xf>
    <xf numFmtId="10" fontId="0" fillId="6" borderId="0" xfId="0" applyNumberFormat="1" applyFill="1" applyBorder="1" applyAlignment="1" applyProtection="1">
      <alignment horizontal="center"/>
    </xf>
    <xf numFmtId="0" fontId="3" fillId="7" borderId="11" xfId="0" applyFont="1" applyFill="1" applyBorder="1" applyProtection="1"/>
    <xf numFmtId="10" fontId="2" fillId="7" borderId="0" xfId="0" applyNumberFormat="1" applyFont="1" applyFill="1" applyBorder="1" applyAlignment="1" applyProtection="1">
      <alignment horizontal="center"/>
    </xf>
    <xf numFmtId="10" fontId="0" fillId="0" borderId="0" xfId="0" applyNumberFormat="1" applyBorder="1" applyAlignment="1"/>
    <xf numFmtId="10" fontId="3" fillId="7" borderId="0" xfId="0" applyNumberFormat="1" applyFont="1" applyFill="1" applyBorder="1" applyAlignment="1" applyProtection="1">
      <alignment horizontal="center"/>
    </xf>
    <xf numFmtId="21" fontId="3" fillId="9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9" fontId="0" fillId="8" borderId="0" xfId="0" applyNumberFormat="1" applyFill="1" applyBorder="1" applyAlignment="1" applyProtection="1">
      <alignment horizontal="center"/>
      <protection locked="0"/>
    </xf>
    <xf numFmtId="9" fontId="0" fillId="0" borderId="0" xfId="0" applyNumberFormat="1" applyBorder="1" applyAlignment="1" applyProtection="1">
      <protection locked="0"/>
    </xf>
    <xf numFmtId="168" fontId="0" fillId="6" borderId="0" xfId="0" applyNumberFormat="1" applyFill="1" applyBorder="1" applyAlignment="1" applyProtection="1">
      <alignment horizontal="center"/>
    </xf>
    <xf numFmtId="168" fontId="0" fillId="0" borderId="0" xfId="0" applyNumberFormat="1" applyBorder="1" applyAlignment="1"/>
    <xf numFmtId="49" fontId="1" fillId="5" borderId="0" xfId="0" applyNumberFormat="1" applyFont="1" applyFill="1" applyBorder="1" applyAlignment="1" applyProtection="1">
      <alignment horizontal="left" vertical="center" wrapText="1"/>
    </xf>
    <xf numFmtId="0" fontId="0" fillId="5" borderId="0" xfId="0" applyFill="1" applyBorder="1" applyAlignment="1" applyProtection="1">
      <alignment horizontal="left" vertical="center"/>
    </xf>
    <xf numFmtId="0" fontId="0" fillId="5" borderId="12" xfId="0" applyFill="1" applyBorder="1" applyAlignment="1" applyProtection="1">
      <alignment horizontal="left" vertical="center"/>
    </xf>
    <xf numFmtId="49" fontId="1" fillId="5" borderId="0" xfId="0" applyNumberFormat="1" applyFont="1" applyFill="1" applyBorder="1" applyAlignment="1" applyProtection="1">
      <alignment vertical="center" wrapText="1"/>
    </xf>
    <xf numFmtId="0" fontId="0" fillId="5" borderId="0" xfId="0" applyFill="1" applyBorder="1" applyAlignment="1" applyProtection="1">
      <alignment vertical="center"/>
    </xf>
    <xf numFmtId="0" fontId="0" fillId="5" borderId="12" xfId="0" applyFill="1" applyBorder="1" applyAlignment="1" applyProtection="1">
      <alignment vertical="center"/>
    </xf>
    <xf numFmtId="0" fontId="1" fillId="5" borderId="11" xfId="0" applyFont="1" applyFill="1" applyBorder="1" applyAlignment="1" applyProtection="1">
      <alignment wrapText="1"/>
    </xf>
    <xf numFmtId="0" fontId="0" fillId="5" borderId="0" xfId="0" applyFill="1" applyBorder="1" applyAlignment="1">
      <alignment wrapText="1"/>
    </xf>
    <xf numFmtId="0" fontId="0" fillId="5" borderId="12" xfId="0" applyFill="1" applyBorder="1" applyAlignment="1">
      <alignment wrapText="1"/>
    </xf>
    <xf numFmtId="0" fontId="0" fillId="8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49" fontId="0" fillId="2" borderId="2" xfId="0" applyNumberForma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Zimmermann Method for 0 mm precipitation</a:t>
            </a:r>
          </a:p>
        </c:rich>
      </c:tx>
      <c:layout>
        <c:manualLayout>
          <c:xMode val="edge"/>
          <c:yMode val="edge"/>
          <c:x val="0.10275137294585167"/>
          <c:y val="5.93691906623638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192859942280968E-2"/>
          <c:y val="3.5670745976030108E-2"/>
          <c:w val="0.72424448640752481"/>
          <c:h val="0.92865850804793981"/>
        </c:manualLayout>
      </c:layout>
      <c:lineChart>
        <c:grouping val="standard"/>
        <c:varyColors val="0"/>
        <c:ser>
          <c:idx val="4"/>
          <c:order val="0"/>
          <c:tx>
            <c:strRef>
              <c:f>'Zimmerman Graphical View M'!$E$7</c:f>
              <c:strCache>
                <c:ptCount val="1"/>
                <c:pt idx="0">
                  <c:v>50,00%</c:v>
                </c:pt>
              </c:strCache>
            </c:strRef>
          </c:tx>
          <c:cat>
            <c:numRef>
              <c:f>'Zimmerman Graphical View M'!$F$6:$P$6</c:f>
              <c:numCache>
                <c:formatCode>General</c:formatCode>
                <c:ptCount val="1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</c:numCache>
            </c:numRef>
          </c:cat>
          <c:val>
            <c:numRef>
              <c:f>'Zimmerman Graphical View M'!$F$7:$P$7</c:f>
              <c:numCache>
                <c:formatCode>0.00%</c:formatCode>
                <c:ptCount val="11"/>
                <c:pt idx="0">
                  <c:v>0.3580000000000001</c:v>
                </c:pt>
                <c:pt idx="1">
                  <c:v>0.50200000000000022</c:v>
                </c:pt>
                <c:pt idx="2">
                  <c:v>0.64600000000000024</c:v>
                </c:pt>
                <c:pt idx="3">
                  <c:v>0.79</c:v>
                </c:pt>
                <c:pt idx="4">
                  <c:v>0.93400000000000039</c:v>
                </c:pt>
                <c:pt idx="5">
                  <c:v>1.0780000000000001</c:v>
                </c:pt>
                <c:pt idx="6">
                  <c:v>1.222</c:v>
                </c:pt>
                <c:pt idx="7">
                  <c:v>1.3660000000000001</c:v>
                </c:pt>
                <c:pt idx="8">
                  <c:v>1.51</c:v>
                </c:pt>
                <c:pt idx="9">
                  <c:v>1.6540000000000004</c:v>
                </c:pt>
                <c:pt idx="10">
                  <c:v>1.798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058-E348-AC42-93F56400B6A8}"/>
            </c:ext>
          </c:extLst>
        </c:ser>
        <c:ser>
          <c:idx val="5"/>
          <c:order val="1"/>
          <c:tx>
            <c:strRef>
              <c:f>'Zimmerman Graphical View M'!$E$8</c:f>
              <c:strCache>
                <c:ptCount val="1"/>
                <c:pt idx="0">
                  <c:v>55,00%</c:v>
                </c:pt>
              </c:strCache>
            </c:strRef>
          </c:tx>
          <c:cat>
            <c:numRef>
              <c:f>'Zimmerman Graphical View M'!$F$6:$P$6</c:f>
              <c:numCache>
                <c:formatCode>General</c:formatCode>
                <c:ptCount val="1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</c:numCache>
            </c:numRef>
          </c:cat>
          <c:val>
            <c:numRef>
              <c:f>'Zimmerman Graphical View M'!$F$8:$P$8</c:f>
              <c:numCache>
                <c:formatCode>0.00%</c:formatCode>
                <c:ptCount val="11"/>
                <c:pt idx="0">
                  <c:v>0.30800000000000005</c:v>
                </c:pt>
                <c:pt idx="1">
                  <c:v>0.45200000000000018</c:v>
                </c:pt>
                <c:pt idx="2">
                  <c:v>0.5960000000000002</c:v>
                </c:pt>
                <c:pt idx="3">
                  <c:v>0.74</c:v>
                </c:pt>
                <c:pt idx="4">
                  <c:v>0.88400000000000034</c:v>
                </c:pt>
                <c:pt idx="5">
                  <c:v>1.028</c:v>
                </c:pt>
                <c:pt idx="6">
                  <c:v>1.1719999999999999</c:v>
                </c:pt>
                <c:pt idx="7">
                  <c:v>1.3160000000000003</c:v>
                </c:pt>
                <c:pt idx="8">
                  <c:v>1.46</c:v>
                </c:pt>
                <c:pt idx="9">
                  <c:v>1.6040000000000003</c:v>
                </c:pt>
                <c:pt idx="10">
                  <c:v>1.7480000000000002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058-E348-AC42-93F56400B6A8}"/>
            </c:ext>
          </c:extLst>
        </c:ser>
        <c:ser>
          <c:idx val="6"/>
          <c:order val="2"/>
          <c:tx>
            <c:strRef>
              <c:f>'Zimmerman Graphical View M'!$E$9</c:f>
              <c:strCache>
                <c:ptCount val="1"/>
                <c:pt idx="0">
                  <c:v>60,00%</c:v>
                </c:pt>
              </c:strCache>
            </c:strRef>
          </c:tx>
          <c:cat>
            <c:numRef>
              <c:f>'Zimmerman Graphical View M'!$F$6:$P$6</c:f>
              <c:numCache>
                <c:formatCode>General</c:formatCode>
                <c:ptCount val="1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</c:numCache>
            </c:numRef>
          </c:cat>
          <c:val>
            <c:numRef>
              <c:f>'Zimmerman Graphical View M'!$F$9:$P$9</c:f>
              <c:numCache>
                <c:formatCode>0.00%</c:formatCode>
                <c:ptCount val="11"/>
                <c:pt idx="0">
                  <c:v>0.25800000000000001</c:v>
                </c:pt>
                <c:pt idx="1">
                  <c:v>0.40200000000000014</c:v>
                </c:pt>
                <c:pt idx="2">
                  <c:v>0.54600000000000015</c:v>
                </c:pt>
                <c:pt idx="3">
                  <c:v>0.69</c:v>
                </c:pt>
                <c:pt idx="4">
                  <c:v>0.8340000000000003</c:v>
                </c:pt>
                <c:pt idx="5">
                  <c:v>0.97800000000000009</c:v>
                </c:pt>
                <c:pt idx="6">
                  <c:v>1.1219999999999999</c:v>
                </c:pt>
                <c:pt idx="7">
                  <c:v>1.266</c:v>
                </c:pt>
                <c:pt idx="8">
                  <c:v>1.41</c:v>
                </c:pt>
                <c:pt idx="9">
                  <c:v>1.5540000000000003</c:v>
                </c:pt>
                <c:pt idx="10">
                  <c:v>1.698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058-E348-AC42-93F56400B6A8}"/>
            </c:ext>
          </c:extLst>
        </c:ser>
        <c:ser>
          <c:idx val="7"/>
          <c:order val="3"/>
          <c:tx>
            <c:strRef>
              <c:f>'Zimmerman Graphical View M'!$E$10</c:f>
              <c:strCache>
                <c:ptCount val="1"/>
                <c:pt idx="0">
                  <c:v>65,00%</c:v>
                </c:pt>
              </c:strCache>
            </c:strRef>
          </c:tx>
          <c:cat>
            <c:numRef>
              <c:f>'Zimmerman Graphical View M'!$F$6:$P$6</c:f>
              <c:numCache>
                <c:formatCode>General</c:formatCode>
                <c:ptCount val="1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</c:numCache>
            </c:numRef>
          </c:cat>
          <c:val>
            <c:numRef>
              <c:f>'Zimmerman Graphical View M'!$F$10:$P$10</c:f>
              <c:numCache>
                <c:formatCode>0.00%</c:formatCode>
                <c:ptCount val="11"/>
                <c:pt idx="0">
                  <c:v>0.20799999999999996</c:v>
                </c:pt>
                <c:pt idx="1">
                  <c:v>0.35200000000000009</c:v>
                </c:pt>
                <c:pt idx="2">
                  <c:v>0.49600000000000011</c:v>
                </c:pt>
                <c:pt idx="3">
                  <c:v>0.6399999999999999</c:v>
                </c:pt>
                <c:pt idx="4">
                  <c:v>0.78400000000000025</c:v>
                </c:pt>
                <c:pt idx="5">
                  <c:v>0.92800000000000005</c:v>
                </c:pt>
                <c:pt idx="6">
                  <c:v>1.0719999999999998</c:v>
                </c:pt>
                <c:pt idx="7">
                  <c:v>1.2160000000000002</c:v>
                </c:pt>
                <c:pt idx="8">
                  <c:v>1.3599999999999999</c:v>
                </c:pt>
                <c:pt idx="9">
                  <c:v>1.5040000000000002</c:v>
                </c:pt>
                <c:pt idx="10">
                  <c:v>1.6480000000000001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058-E348-AC42-93F56400B6A8}"/>
            </c:ext>
          </c:extLst>
        </c:ser>
        <c:ser>
          <c:idx val="8"/>
          <c:order val="4"/>
          <c:tx>
            <c:strRef>
              <c:f>'Zimmerman Graphical View M'!$E$11</c:f>
              <c:strCache>
                <c:ptCount val="1"/>
                <c:pt idx="0">
                  <c:v>70,00%</c:v>
                </c:pt>
              </c:strCache>
            </c:strRef>
          </c:tx>
          <c:cat>
            <c:numRef>
              <c:f>'Zimmerman Graphical View M'!$F$6:$P$6</c:f>
              <c:numCache>
                <c:formatCode>General</c:formatCode>
                <c:ptCount val="1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</c:numCache>
            </c:numRef>
          </c:cat>
          <c:val>
            <c:numRef>
              <c:f>'Zimmerman Graphical View M'!$F$11:$P$11</c:f>
              <c:numCache>
                <c:formatCode>0.00%</c:formatCode>
                <c:ptCount val="11"/>
                <c:pt idx="0">
                  <c:v>0.15799999999999992</c:v>
                </c:pt>
                <c:pt idx="1">
                  <c:v>0.30200000000000005</c:v>
                </c:pt>
                <c:pt idx="2">
                  <c:v>0.44600000000000006</c:v>
                </c:pt>
                <c:pt idx="3">
                  <c:v>0.58999999999999986</c:v>
                </c:pt>
                <c:pt idx="4">
                  <c:v>0.73400000000000021</c:v>
                </c:pt>
                <c:pt idx="5">
                  <c:v>0.878</c:v>
                </c:pt>
                <c:pt idx="6">
                  <c:v>1.0219999999999998</c:v>
                </c:pt>
                <c:pt idx="7">
                  <c:v>1.1660000000000001</c:v>
                </c:pt>
                <c:pt idx="8">
                  <c:v>1.3099999999999998</c:v>
                </c:pt>
                <c:pt idx="9">
                  <c:v>1.4540000000000002</c:v>
                </c:pt>
                <c:pt idx="10">
                  <c:v>1.5979999999999999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058-E348-AC42-93F56400B6A8}"/>
            </c:ext>
          </c:extLst>
        </c:ser>
        <c:ser>
          <c:idx val="9"/>
          <c:order val="5"/>
          <c:tx>
            <c:strRef>
              <c:f>'Zimmerman Graphical View M'!$E$12</c:f>
              <c:strCache>
                <c:ptCount val="1"/>
                <c:pt idx="0">
                  <c:v>75,00%</c:v>
                </c:pt>
              </c:strCache>
            </c:strRef>
          </c:tx>
          <c:cat>
            <c:numRef>
              <c:f>'Zimmerman Graphical View M'!$F$6:$P$6</c:f>
              <c:numCache>
                <c:formatCode>General</c:formatCode>
                <c:ptCount val="1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</c:numCache>
            </c:numRef>
          </c:cat>
          <c:val>
            <c:numRef>
              <c:f>'Zimmerman Graphical View M'!$F$12:$P$12</c:f>
              <c:numCache>
                <c:formatCode>0.00%</c:formatCode>
                <c:ptCount val="11"/>
                <c:pt idx="0">
                  <c:v>0.10799999999999987</c:v>
                </c:pt>
                <c:pt idx="1">
                  <c:v>0.252</c:v>
                </c:pt>
                <c:pt idx="2">
                  <c:v>0.39600000000000002</c:v>
                </c:pt>
                <c:pt idx="3">
                  <c:v>0.53999999999999981</c:v>
                </c:pt>
                <c:pt idx="4">
                  <c:v>0.68400000000000016</c:v>
                </c:pt>
                <c:pt idx="5">
                  <c:v>0.82799999999999985</c:v>
                </c:pt>
                <c:pt idx="6">
                  <c:v>0.97199999999999964</c:v>
                </c:pt>
                <c:pt idx="7">
                  <c:v>1.1160000000000001</c:v>
                </c:pt>
                <c:pt idx="8">
                  <c:v>1.2599999999999998</c:v>
                </c:pt>
                <c:pt idx="9">
                  <c:v>1.4040000000000001</c:v>
                </c:pt>
                <c:pt idx="10">
                  <c:v>1.548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4058-E348-AC42-93F56400B6A8}"/>
            </c:ext>
          </c:extLst>
        </c:ser>
        <c:ser>
          <c:idx val="10"/>
          <c:order val="6"/>
          <c:tx>
            <c:strRef>
              <c:f>'Zimmerman Graphical View M'!$E$13</c:f>
              <c:strCache>
                <c:ptCount val="1"/>
                <c:pt idx="0">
                  <c:v>80,00%</c:v>
                </c:pt>
              </c:strCache>
            </c:strRef>
          </c:tx>
          <c:cat>
            <c:numRef>
              <c:f>'Zimmerman Graphical View M'!$F$6:$P$6</c:f>
              <c:numCache>
                <c:formatCode>General</c:formatCode>
                <c:ptCount val="1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</c:numCache>
            </c:numRef>
          </c:cat>
          <c:val>
            <c:numRef>
              <c:f>'Zimmerman Graphical View M'!$F$13:$P$13</c:f>
              <c:numCache>
                <c:formatCode>0.00%</c:formatCode>
                <c:ptCount val="11"/>
                <c:pt idx="0">
                  <c:v>5.7999999999999829E-2</c:v>
                </c:pt>
                <c:pt idx="1">
                  <c:v>0.20199999999999996</c:v>
                </c:pt>
                <c:pt idx="2">
                  <c:v>0.34599999999999997</c:v>
                </c:pt>
                <c:pt idx="3">
                  <c:v>0.48999999999999977</c:v>
                </c:pt>
                <c:pt idx="4">
                  <c:v>0.63400000000000012</c:v>
                </c:pt>
                <c:pt idx="5">
                  <c:v>0.7779999999999998</c:v>
                </c:pt>
                <c:pt idx="6">
                  <c:v>0.9219999999999996</c:v>
                </c:pt>
                <c:pt idx="7">
                  <c:v>1.0660000000000001</c:v>
                </c:pt>
                <c:pt idx="8">
                  <c:v>1.2099999999999997</c:v>
                </c:pt>
                <c:pt idx="9">
                  <c:v>1.3540000000000001</c:v>
                </c:pt>
                <c:pt idx="10">
                  <c:v>1.4979999999999998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4058-E348-AC42-93F56400B6A8}"/>
            </c:ext>
          </c:extLst>
        </c:ser>
        <c:ser>
          <c:idx val="11"/>
          <c:order val="7"/>
          <c:tx>
            <c:strRef>
              <c:f>'Zimmerman Graphical View M'!$E$14</c:f>
              <c:strCache>
                <c:ptCount val="1"/>
                <c:pt idx="0">
                  <c:v>85,00%</c:v>
                </c:pt>
              </c:strCache>
            </c:strRef>
          </c:tx>
          <c:cat>
            <c:numRef>
              <c:f>'Zimmerman Graphical View M'!$F$6:$P$6</c:f>
              <c:numCache>
                <c:formatCode>General</c:formatCode>
                <c:ptCount val="1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</c:numCache>
            </c:numRef>
          </c:cat>
          <c:val>
            <c:numRef>
              <c:f>'Zimmerman Graphical View M'!$F$14:$P$14</c:f>
              <c:numCache>
                <c:formatCode>0.00%</c:formatCode>
                <c:ptCount val="11"/>
                <c:pt idx="0">
                  <c:v>7.9999999999997851E-3</c:v>
                </c:pt>
                <c:pt idx="1">
                  <c:v>0.15199999999999991</c:v>
                </c:pt>
                <c:pt idx="2">
                  <c:v>0.29599999999999993</c:v>
                </c:pt>
                <c:pt idx="3">
                  <c:v>0.43999999999999972</c:v>
                </c:pt>
                <c:pt idx="4">
                  <c:v>0.58400000000000007</c:v>
                </c:pt>
                <c:pt idx="5">
                  <c:v>0.72799999999999976</c:v>
                </c:pt>
                <c:pt idx="6">
                  <c:v>0.87199999999999966</c:v>
                </c:pt>
                <c:pt idx="7">
                  <c:v>1.016</c:v>
                </c:pt>
                <c:pt idx="8">
                  <c:v>1.1599999999999997</c:v>
                </c:pt>
                <c:pt idx="9">
                  <c:v>1.304</c:v>
                </c:pt>
                <c:pt idx="10">
                  <c:v>1.448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4058-E348-AC42-93F56400B6A8}"/>
            </c:ext>
          </c:extLst>
        </c:ser>
        <c:ser>
          <c:idx val="12"/>
          <c:order val="8"/>
          <c:tx>
            <c:strRef>
              <c:f>'Zimmerman Graphical View M'!$E$15</c:f>
              <c:strCache>
                <c:ptCount val="1"/>
                <c:pt idx="0">
                  <c:v>90,00%</c:v>
                </c:pt>
              </c:strCache>
            </c:strRef>
          </c:tx>
          <c:cat>
            <c:numRef>
              <c:f>'Zimmerman Graphical View M'!$F$6:$P$6</c:f>
              <c:numCache>
                <c:formatCode>General</c:formatCode>
                <c:ptCount val="1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</c:numCache>
            </c:numRef>
          </c:cat>
          <c:val>
            <c:numRef>
              <c:f>'Zimmerman Graphical View M'!$F$15:$P$15</c:f>
              <c:numCache>
                <c:formatCode>0.00%</c:formatCode>
                <c:ptCount val="11"/>
                <c:pt idx="0">
                  <c:v>-4.2000000000000259E-2</c:v>
                </c:pt>
                <c:pt idx="1">
                  <c:v>0.10199999999999987</c:v>
                </c:pt>
                <c:pt idx="2">
                  <c:v>0.24599999999999989</c:v>
                </c:pt>
                <c:pt idx="3">
                  <c:v>0.38999999999999968</c:v>
                </c:pt>
                <c:pt idx="4">
                  <c:v>0.53400000000000003</c:v>
                </c:pt>
                <c:pt idx="5">
                  <c:v>0.67799999999999971</c:v>
                </c:pt>
                <c:pt idx="6">
                  <c:v>0.82199999999999962</c:v>
                </c:pt>
                <c:pt idx="7">
                  <c:v>0.96599999999999986</c:v>
                </c:pt>
                <c:pt idx="8">
                  <c:v>1.1099999999999997</c:v>
                </c:pt>
                <c:pt idx="9">
                  <c:v>1.254</c:v>
                </c:pt>
                <c:pt idx="10">
                  <c:v>1.3979999999999997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4058-E348-AC42-93F56400B6A8}"/>
            </c:ext>
          </c:extLst>
        </c:ser>
        <c:ser>
          <c:idx val="13"/>
          <c:order val="9"/>
          <c:tx>
            <c:strRef>
              <c:f>'Zimmerman Graphical View M'!$E$16</c:f>
              <c:strCache>
                <c:ptCount val="1"/>
                <c:pt idx="0">
                  <c:v>95,00%</c:v>
                </c:pt>
              </c:strCache>
            </c:strRef>
          </c:tx>
          <c:cat>
            <c:numRef>
              <c:f>'Zimmerman Graphical View M'!$F$6:$P$6</c:f>
              <c:numCache>
                <c:formatCode>General</c:formatCode>
                <c:ptCount val="1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</c:numCache>
            </c:numRef>
          </c:cat>
          <c:val>
            <c:numRef>
              <c:f>'Zimmerman Graphical View M'!$F$16:$P$16</c:f>
              <c:numCache>
                <c:formatCode>0.00%</c:formatCode>
                <c:ptCount val="11"/>
                <c:pt idx="0">
                  <c:v>-9.2000000000000304E-2</c:v>
                </c:pt>
                <c:pt idx="1">
                  <c:v>5.1999999999999824E-2</c:v>
                </c:pt>
                <c:pt idx="2">
                  <c:v>0.19599999999999984</c:v>
                </c:pt>
                <c:pt idx="3">
                  <c:v>0.33999999999999964</c:v>
                </c:pt>
                <c:pt idx="4">
                  <c:v>0.48399999999999999</c:v>
                </c:pt>
                <c:pt idx="5">
                  <c:v>0.62799999999999967</c:v>
                </c:pt>
                <c:pt idx="6">
                  <c:v>0.77199999999999958</c:v>
                </c:pt>
                <c:pt idx="7">
                  <c:v>0.91599999999999981</c:v>
                </c:pt>
                <c:pt idx="8">
                  <c:v>1.0599999999999996</c:v>
                </c:pt>
                <c:pt idx="9">
                  <c:v>1.204</c:v>
                </c:pt>
                <c:pt idx="10">
                  <c:v>1.3479999999999999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4058-E348-AC42-93F56400B6A8}"/>
            </c:ext>
          </c:extLst>
        </c:ser>
        <c:ser>
          <c:idx val="14"/>
          <c:order val="10"/>
          <c:tx>
            <c:strRef>
              <c:f>'Zimmerman Graphical View M'!$E$17</c:f>
              <c:strCache>
                <c:ptCount val="1"/>
                <c:pt idx="0">
                  <c:v>100,00%</c:v>
                </c:pt>
              </c:strCache>
            </c:strRef>
          </c:tx>
          <c:cat>
            <c:numRef>
              <c:f>'Zimmerman Graphical View M'!$F$6:$P$6</c:f>
              <c:numCache>
                <c:formatCode>General</c:formatCode>
                <c:ptCount val="1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</c:numCache>
            </c:numRef>
          </c:cat>
          <c:val>
            <c:numRef>
              <c:f>'Zimmerman Graphical View M'!$F$17:$P$17</c:f>
              <c:numCache>
                <c:formatCode>0.00%</c:formatCode>
                <c:ptCount val="11"/>
                <c:pt idx="0">
                  <c:v>-0.14200000000000035</c:v>
                </c:pt>
                <c:pt idx="1">
                  <c:v>1.9999999999997797E-3</c:v>
                </c:pt>
                <c:pt idx="2">
                  <c:v>0.1459999999999998</c:v>
                </c:pt>
                <c:pt idx="3">
                  <c:v>0.28999999999999959</c:v>
                </c:pt>
                <c:pt idx="4">
                  <c:v>0.43399999999999994</c:v>
                </c:pt>
                <c:pt idx="5">
                  <c:v>0.57799999999999963</c:v>
                </c:pt>
                <c:pt idx="6">
                  <c:v>0.72199999999999953</c:v>
                </c:pt>
                <c:pt idx="7">
                  <c:v>0.86599999999999977</c:v>
                </c:pt>
                <c:pt idx="8">
                  <c:v>1.0099999999999996</c:v>
                </c:pt>
                <c:pt idx="9">
                  <c:v>1.1539999999999999</c:v>
                </c:pt>
                <c:pt idx="10">
                  <c:v>1.2979999999999996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4058-E348-AC42-93F56400B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083392"/>
        <c:axId val="162639232"/>
      </c:lineChart>
      <c:catAx>
        <c:axId val="193083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Yesterdays</a:t>
                </a:r>
                <a:r>
                  <a:rPr lang="en-US" baseline="0"/>
                  <a:t> Mean </a:t>
                </a:r>
                <a:r>
                  <a:rPr lang="en-US"/>
                  <a:t>Temperature</a:t>
                </a:r>
              </a:p>
            </c:rich>
          </c:tx>
          <c:layout>
            <c:manualLayout>
              <c:xMode val="edge"/>
              <c:yMode val="edge"/>
              <c:x val="0.3382924193299367"/>
              <c:y val="0.88075440944796002"/>
            </c:manualLayout>
          </c:layout>
          <c:overlay val="0"/>
        </c:title>
        <c:numFmt formatCode="00\ \C" sourceLinked="0"/>
        <c:majorTickMark val="out"/>
        <c:minorTickMark val="none"/>
        <c:tickLblPos val="nextTo"/>
        <c:crossAx val="162639232"/>
        <c:crosses val="autoZero"/>
        <c:auto val="1"/>
        <c:lblAlgn val="ctr"/>
        <c:lblOffset val="100"/>
        <c:noMultiLvlLbl val="0"/>
      </c:catAx>
      <c:valAx>
        <c:axId val="16263923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93083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27915573053368"/>
          <c:y val="8.1414041994750649E-2"/>
          <c:w val="0.18054177602799651"/>
          <c:h val="0.9185859580052493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Zimmermann Method for 5 mm precipitation</a:t>
            </a:r>
          </a:p>
        </c:rich>
      </c:tx>
      <c:layout>
        <c:manualLayout>
          <c:xMode val="edge"/>
          <c:yMode val="edge"/>
          <c:x val="9.7396620603147493E-2"/>
          <c:y val="5.93691906623638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192859942280968E-2"/>
          <c:y val="3.5670745976030108E-2"/>
          <c:w val="0.72424448640752481"/>
          <c:h val="0.92865850804793981"/>
        </c:manualLayout>
      </c:layout>
      <c:lineChart>
        <c:grouping val="standard"/>
        <c:varyColors val="0"/>
        <c:ser>
          <c:idx val="4"/>
          <c:order val="0"/>
          <c:tx>
            <c:strRef>
              <c:f>'Zimmerman Graphical View M'!$E$23</c:f>
              <c:strCache>
                <c:ptCount val="1"/>
                <c:pt idx="0">
                  <c:v>50,00%</c:v>
                </c:pt>
              </c:strCache>
            </c:strRef>
          </c:tx>
          <c:cat>
            <c:numRef>
              <c:f>'Zimmerman Graphical View M'!$F$22:$P$22</c:f>
              <c:numCache>
                <c:formatCode>General</c:formatCode>
                <c:ptCount val="1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</c:numCache>
            </c:numRef>
          </c:cat>
          <c:val>
            <c:numRef>
              <c:f>'Zimmerman Graphical View M'!$F$23:$P$23</c:f>
              <c:numCache>
                <c:formatCode>0.00%</c:formatCode>
                <c:ptCount val="11"/>
                <c:pt idx="0">
                  <c:v>-3.5700999999999761E-2</c:v>
                </c:pt>
                <c:pt idx="1">
                  <c:v>0.10829900000000037</c:v>
                </c:pt>
                <c:pt idx="2">
                  <c:v>0.25229900000000027</c:v>
                </c:pt>
                <c:pt idx="3">
                  <c:v>0.39629900000000018</c:v>
                </c:pt>
                <c:pt idx="4">
                  <c:v>0.54029900000000042</c:v>
                </c:pt>
                <c:pt idx="5">
                  <c:v>0.68429900000000021</c:v>
                </c:pt>
                <c:pt idx="6">
                  <c:v>0.82829900000000001</c:v>
                </c:pt>
                <c:pt idx="7">
                  <c:v>0.97229900000000025</c:v>
                </c:pt>
                <c:pt idx="8">
                  <c:v>1.1162990000000002</c:v>
                </c:pt>
                <c:pt idx="9">
                  <c:v>1.2602990000000005</c:v>
                </c:pt>
                <c:pt idx="10">
                  <c:v>1.4042990000000002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F3B-3245-8422-E804F37289E7}"/>
            </c:ext>
          </c:extLst>
        </c:ser>
        <c:ser>
          <c:idx val="5"/>
          <c:order val="1"/>
          <c:tx>
            <c:strRef>
              <c:f>'Zimmerman Graphical View M'!$E$24</c:f>
              <c:strCache>
                <c:ptCount val="1"/>
                <c:pt idx="0">
                  <c:v>55,00%</c:v>
                </c:pt>
              </c:strCache>
            </c:strRef>
          </c:tx>
          <c:cat>
            <c:numRef>
              <c:f>'Zimmerman Graphical View M'!$F$22:$P$22</c:f>
              <c:numCache>
                <c:formatCode>General</c:formatCode>
                <c:ptCount val="1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</c:numCache>
            </c:numRef>
          </c:cat>
          <c:val>
            <c:numRef>
              <c:f>'Zimmerman Graphical View M'!$F$24:$P$24</c:f>
              <c:numCache>
                <c:formatCode>0.00%</c:formatCode>
                <c:ptCount val="11"/>
                <c:pt idx="0">
                  <c:v>-8.5700999999999805E-2</c:v>
                </c:pt>
                <c:pt idx="1">
                  <c:v>5.8299000000000323E-2</c:v>
                </c:pt>
                <c:pt idx="2">
                  <c:v>0.20229900000000023</c:v>
                </c:pt>
                <c:pt idx="3">
                  <c:v>0.34629900000000013</c:v>
                </c:pt>
                <c:pt idx="4">
                  <c:v>0.49029900000000037</c:v>
                </c:pt>
                <c:pt idx="5">
                  <c:v>0.63429900000000017</c:v>
                </c:pt>
                <c:pt idx="6">
                  <c:v>0.77829899999999996</c:v>
                </c:pt>
                <c:pt idx="7">
                  <c:v>0.9222990000000002</c:v>
                </c:pt>
                <c:pt idx="8">
                  <c:v>1.0662990000000001</c:v>
                </c:pt>
                <c:pt idx="9">
                  <c:v>1.2102990000000005</c:v>
                </c:pt>
                <c:pt idx="10">
                  <c:v>1.3542990000000001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F3B-3245-8422-E804F37289E7}"/>
            </c:ext>
          </c:extLst>
        </c:ser>
        <c:ser>
          <c:idx val="6"/>
          <c:order val="2"/>
          <c:tx>
            <c:strRef>
              <c:f>'Zimmerman Graphical View M'!$E$25</c:f>
              <c:strCache>
                <c:ptCount val="1"/>
                <c:pt idx="0">
                  <c:v>60,00%</c:v>
                </c:pt>
              </c:strCache>
            </c:strRef>
          </c:tx>
          <c:cat>
            <c:numRef>
              <c:f>'Zimmerman Graphical View M'!$F$22:$P$22</c:f>
              <c:numCache>
                <c:formatCode>General</c:formatCode>
                <c:ptCount val="1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</c:numCache>
            </c:numRef>
          </c:cat>
          <c:val>
            <c:numRef>
              <c:f>'Zimmerman Graphical View M'!$F$25:$P$25</c:f>
              <c:numCache>
                <c:formatCode>0.00%</c:formatCode>
                <c:ptCount val="11"/>
                <c:pt idx="0">
                  <c:v>-0.13570099999999985</c:v>
                </c:pt>
                <c:pt idx="1">
                  <c:v>8.2990000000002784E-3</c:v>
                </c:pt>
                <c:pt idx="2">
                  <c:v>0.15229900000000018</c:v>
                </c:pt>
                <c:pt idx="3">
                  <c:v>0.29629900000000009</c:v>
                </c:pt>
                <c:pt idx="4">
                  <c:v>0.44029900000000033</c:v>
                </c:pt>
                <c:pt idx="5">
                  <c:v>0.58429900000000012</c:v>
                </c:pt>
                <c:pt idx="6">
                  <c:v>0.72829899999999992</c:v>
                </c:pt>
                <c:pt idx="7">
                  <c:v>0.87229900000000016</c:v>
                </c:pt>
                <c:pt idx="8">
                  <c:v>1.0162990000000001</c:v>
                </c:pt>
                <c:pt idx="9">
                  <c:v>1.1602990000000004</c:v>
                </c:pt>
                <c:pt idx="10">
                  <c:v>1.3042990000000001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F3B-3245-8422-E804F37289E7}"/>
            </c:ext>
          </c:extLst>
        </c:ser>
        <c:ser>
          <c:idx val="7"/>
          <c:order val="3"/>
          <c:tx>
            <c:strRef>
              <c:f>'Zimmerman Graphical View M'!$E$26</c:f>
              <c:strCache>
                <c:ptCount val="1"/>
                <c:pt idx="0">
                  <c:v>65,00%</c:v>
                </c:pt>
              </c:strCache>
            </c:strRef>
          </c:tx>
          <c:cat>
            <c:numRef>
              <c:f>'Zimmerman Graphical View M'!$F$22:$P$22</c:f>
              <c:numCache>
                <c:formatCode>General</c:formatCode>
                <c:ptCount val="1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</c:numCache>
            </c:numRef>
          </c:cat>
          <c:val>
            <c:numRef>
              <c:f>'Zimmerman Graphical View M'!$F$26:$P$26</c:f>
              <c:numCache>
                <c:formatCode>0.00%</c:formatCode>
                <c:ptCount val="11"/>
                <c:pt idx="0">
                  <c:v>-0.18570099999999989</c:v>
                </c:pt>
                <c:pt idx="1">
                  <c:v>-4.1700999999999766E-2</c:v>
                </c:pt>
                <c:pt idx="2">
                  <c:v>0.10229900000000014</c:v>
                </c:pt>
                <c:pt idx="3">
                  <c:v>0.24629900000000005</c:v>
                </c:pt>
                <c:pt idx="4">
                  <c:v>0.39029900000000028</c:v>
                </c:pt>
                <c:pt idx="5">
                  <c:v>0.53429900000000008</c:v>
                </c:pt>
                <c:pt idx="6">
                  <c:v>0.67829899999999987</c:v>
                </c:pt>
                <c:pt idx="7">
                  <c:v>0.82229900000000022</c:v>
                </c:pt>
                <c:pt idx="8">
                  <c:v>0.96629900000000002</c:v>
                </c:pt>
                <c:pt idx="9">
                  <c:v>1.1102990000000004</c:v>
                </c:pt>
                <c:pt idx="10">
                  <c:v>1.2542990000000001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F3B-3245-8422-E804F37289E7}"/>
            </c:ext>
          </c:extLst>
        </c:ser>
        <c:ser>
          <c:idx val="8"/>
          <c:order val="4"/>
          <c:tx>
            <c:strRef>
              <c:f>'Zimmerman Graphical View M'!$E$27</c:f>
              <c:strCache>
                <c:ptCount val="1"/>
                <c:pt idx="0">
                  <c:v>70,00%</c:v>
                </c:pt>
              </c:strCache>
            </c:strRef>
          </c:tx>
          <c:cat>
            <c:numRef>
              <c:f>'Zimmerman Graphical View M'!$F$22:$P$22</c:f>
              <c:numCache>
                <c:formatCode>General</c:formatCode>
                <c:ptCount val="1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</c:numCache>
            </c:numRef>
          </c:cat>
          <c:val>
            <c:numRef>
              <c:f>'Zimmerman Graphical View M'!$F$27:$P$27</c:f>
              <c:numCache>
                <c:formatCode>0.00%</c:formatCode>
                <c:ptCount val="11"/>
                <c:pt idx="0">
                  <c:v>-0.23570099999999994</c:v>
                </c:pt>
                <c:pt idx="1">
                  <c:v>-9.170099999999981E-2</c:v>
                </c:pt>
                <c:pt idx="2">
                  <c:v>5.2299000000000095E-2</c:v>
                </c:pt>
                <c:pt idx="3">
                  <c:v>0.196299</c:v>
                </c:pt>
                <c:pt idx="4">
                  <c:v>0.34029900000000035</c:v>
                </c:pt>
                <c:pt idx="5">
                  <c:v>0.48429900000000004</c:v>
                </c:pt>
                <c:pt idx="6">
                  <c:v>0.62829899999999983</c:v>
                </c:pt>
                <c:pt idx="7">
                  <c:v>0.77229900000000018</c:v>
                </c:pt>
                <c:pt idx="8">
                  <c:v>0.91629899999999997</c:v>
                </c:pt>
                <c:pt idx="9">
                  <c:v>1.0602990000000003</c:v>
                </c:pt>
                <c:pt idx="10">
                  <c:v>1.204299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2F3B-3245-8422-E804F37289E7}"/>
            </c:ext>
          </c:extLst>
        </c:ser>
        <c:ser>
          <c:idx val="9"/>
          <c:order val="5"/>
          <c:tx>
            <c:strRef>
              <c:f>'Zimmerman Graphical View M'!$E$28</c:f>
              <c:strCache>
                <c:ptCount val="1"/>
                <c:pt idx="0">
                  <c:v>75,00%</c:v>
                </c:pt>
              </c:strCache>
            </c:strRef>
          </c:tx>
          <c:cat>
            <c:numRef>
              <c:f>'Zimmerman Graphical View M'!$F$22:$P$22</c:f>
              <c:numCache>
                <c:formatCode>General</c:formatCode>
                <c:ptCount val="1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</c:numCache>
            </c:numRef>
          </c:cat>
          <c:val>
            <c:numRef>
              <c:f>'Zimmerman Graphical View M'!$F$28:$P$28</c:f>
              <c:numCache>
                <c:formatCode>0.00%</c:formatCode>
                <c:ptCount val="11"/>
                <c:pt idx="0">
                  <c:v>-0.28570099999999998</c:v>
                </c:pt>
                <c:pt idx="1">
                  <c:v>-0.14170099999999985</c:v>
                </c:pt>
                <c:pt idx="2">
                  <c:v>2.299000000000051E-3</c:v>
                </c:pt>
                <c:pt idx="3">
                  <c:v>0.14629899999999996</c:v>
                </c:pt>
                <c:pt idx="4">
                  <c:v>0.29029900000000031</c:v>
                </c:pt>
                <c:pt idx="5">
                  <c:v>0.43429899999999999</c:v>
                </c:pt>
                <c:pt idx="6">
                  <c:v>0.57829899999999979</c:v>
                </c:pt>
                <c:pt idx="7">
                  <c:v>0.72229900000000014</c:v>
                </c:pt>
                <c:pt idx="8">
                  <c:v>0.86629899999999993</c:v>
                </c:pt>
                <c:pt idx="9">
                  <c:v>1.0102990000000003</c:v>
                </c:pt>
                <c:pt idx="10">
                  <c:v>1.154299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2F3B-3245-8422-E804F37289E7}"/>
            </c:ext>
          </c:extLst>
        </c:ser>
        <c:ser>
          <c:idx val="10"/>
          <c:order val="6"/>
          <c:tx>
            <c:strRef>
              <c:f>'Zimmerman Graphical View M'!$E$29</c:f>
              <c:strCache>
                <c:ptCount val="1"/>
                <c:pt idx="0">
                  <c:v>80,00%</c:v>
                </c:pt>
              </c:strCache>
            </c:strRef>
          </c:tx>
          <c:cat>
            <c:numRef>
              <c:f>'Zimmerman Graphical View M'!$F$22:$P$22</c:f>
              <c:numCache>
                <c:formatCode>General</c:formatCode>
                <c:ptCount val="1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</c:numCache>
            </c:numRef>
          </c:cat>
          <c:val>
            <c:numRef>
              <c:f>'Zimmerman Graphical View M'!$F$29:$P$29</c:f>
              <c:numCache>
                <c:formatCode>0.00%</c:formatCode>
                <c:ptCount val="11"/>
                <c:pt idx="0">
                  <c:v>-0.33570100000000003</c:v>
                </c:pt>
                <c:pt idx="1">
                  <c:v>-0.1917009999999999</c:v>
                </c:pt>
                <c:pt idx="2">
                  <c:v>-4.7700999999999993E-2</c:v>
                </c:pt>
                <c:pt idx="3">
                  <c:v>9.6298999999999912E-2</c:v>
                </c:pt>
                <c:pt idx="4">
                  <c:v>0.24029900000000026</c:v>
                </c:pt>
                <c:pt idx="5">
                  <c:v>0.38429899999999995</c:v>
                </c:pt>
                <c:pt idx="6">
                  <c:v>0.52829899999999974</c:v>
                </c:pt>
                <c:pt idx="7">
                  <c:v>0.67229900000000009</c:v>
                </c:pt>
                <c:pt idx="8">
                  <c:v>0.81629899999999989</c:v>
                </c:pt>
                <c:pt idx="9">
                  <c:v>0.96029900000000024</c:v>
                </c:pt>
                <c:pt idx="10">
                  <c:v>1.1042989999999999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2F3B-3245-8422-E804F37289E7}"/>
            </c:ext>
          </c:extLst>
        </c:ser>
        <c:ser>
          <c:idx val="11"/>
          <c:order val="7"/>
          <c:tx>
            <c:strRef>
              <c:f>'Zimmerman Graphical View M'!$E$30</c:f>
              <c:strCache>
                <c:ptCount val="1"/>
                <c:pt idx="0">
                  <c:v>85,00%</c:v>
                </c:pt>
              </c:strCache>
            </c:strRef>
          </c:tx>
          <c:cat>
            <c:numRef>
              <c:f>'Zimmerman Graphical View M'!$F$22:$P$22</c:f>
              <c:numCache>
                <c:formatCode>General</c:formatCode>
                <c:ptCount val="1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</c:numCache>
            </c:numRef>
          </c:cat>
          <c:val>
            <c:numRef>
              <c:f>'Zimmerman Graphical View M'!$F$30:$P$30</c:f>
              <c:numCache>
                <c:formatCode>0.00%</c:formatCode>
                <c:ptCount val="11"/>
                <c:pt idx="0">
                  <c:v>-0.38570100000000007</c:v>
                </c:pt>
                <c:pt idx="1">
                  <c:v>-0.24170099999999994</c:v>
                </c:pt>
                <c:pt idx="2">
                  <c:v>-9.7701000000000038E-2</c:v>
                </c:pt>
                <c:pt idx="3">
                  <c:v>4.6298999999999868E-2</c:v>
                </c:pt>
                <c:pt idx="4">
                  <c:v>0.19029900000000022</c:v>
                </c:pt>
                <c:pt idx="5">
                  <c:v>0.3342989999999999</c:v>
                </c:pt>
                <c:pt idx="6">
                  <c:v>0.4782989999999997</c:v>
                </c:pt>
                <c:pt idx="7">
                  <c:v>0.62229900000000005</c:v>
                </c:pt>
                <c:pt idx="8">
                  <c:v>0.76629899999999984</c:v>
                </c:pt>
                <c:pt idx="9">
                  <c:v>0.91029900000000019</c:v>
                </c:pt>
                <c:pt idx="10">
                  <c:v>1.0542989999999999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2F3B-3245-8422-E804F37289E7}"/>
            </c:ext>
          </c:extLst>
        </c:ser>
        <c:ser>
          <c:idx val="12"/>
          <c:order val="8"/>
          <c:tx>
            <c:strRef>
              <c:f>'Zimmerman Graphical View M'!$E$31</c:f>
              <c:strCache>
                <c:ptCount val="1"/>
                <c:pt idx="0">
                  <c:v>90,00%</c:v>
                </c:pt>
              </c:strCache>
            </c:strRef>
          </c:tx>
          <c:cat>
            <c:numRef>
              <c:f>'Zimmerman Graphical View M'!$F$22:$P$22</c:f>
              <c:numCache>
                <c:formatCode>General</c:formatCode>
                <c:ptCount val="1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</c:numCache>
            </c:numRef>
          </c:cat>
          <c:val>
            <c:numRef>
              <c:f>'Zimmerman Graphical View M'!$F$31:$P$31</c:f>
              <c:numCache>
                <c:formatCode>0.00%</c:formatCode>
                <c:ptCount val="11"/>
                <c:pt idx="0">
                  <c:v>-0.43570100000000012</c:v>
                </c:pt>
                <c:pt idx="1">
                  <c:v>-0.29170099999999999</c:v>
                </c:pt>
                <c:pt idx="2">
                  <c:v>-0.14770100000000008</c:v>
                </c:pt>
                <c:pt idx="3">
                  <c:v>-3.7010000000001764E-3</c:v>
                </c:pt>
                <c:pt idx="4">
                  <c:v>0.14029900000000017</c:v>
                </c:pt>
                <c:pt idx="5">
                  <c:v>0.28429899999999986</c:v>
                </c:pt>
                <c:pt idx="6">
                  <c:v>0.42829899999999965</c:v>
                </c:pt>
                <c:pt idx="7">
                  <c:v>0.572299</c:v>
                </c:pt>
                <c:pt idx="8">
                  <c:v>0.7162989999999998</c:v>
                </c:pt>
                <c:pt idx="9">
                  <c:v>0.86029900000000015</c:v>
                </c:pt>
                <c:pt idx="10">
                  <c:v>1.0042989999999998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2F3B-3245-8422-E804F37289E7}"/>
            </c:ext>
          </c:extLst>
        </c:ser>
        <c:ser>
          <c:idx val="13"/>
          <c:order val="9"/>
          <c:tx>
            <c:strRef>
              <c:f>'Zimmerman Graphical View M'!$E$32</c:f>
              <c:strCache>
                <c:ptCount val="1"/>
                <c:pt idx="0">
                  <c:v>95,00%</c:v>
                </c:pt>
              </c:strCache>
            </c:strRef>
          </c:tx>
          <c:cat>
            <c:numRef>
              <c:f>'Zimmerman Graphical View M'!$F$22:$P$22</c:f>
              <c:numCache>
                <c:formatCode>General</c:formatCode>
                <c:ptCount val="1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</c:numCache>
            </c:numRef>
          </c:cat>
          <c:val>
            <c:numRef>
              <c:f>'Zimmerman Graphical View M'!$F$32:$P$32</c:f>
              <c:numCache>
                <c:formatCode>0.00%</c:formatCode>
                <c:ptCount val="11"/>
                <c:pt idx="0">
                  <c:v>-0.48570100000000016</c:v>
                </c:pt>
                <c:pt idx="1">
                  <c:v>-0.34170100000000003</c:v>
                </c:pt>
                <c:pt idx="2">
                  <c:v>-0.19770100000000013</c:v>
                </c:pt>
                <c:pt idx="3">
                  <c:v>-5.3701000000000221E-2</c:v>
                </c:pt>
                <c:pt idx="4">
                  <c:v>9.0299000000000129E-2</c:v>
                </c:pt>
                <c:pt idx="5">
                  <c:v>0.23429899999999981</c:v>
                </c:pt>
                <c:pt idx="6">
                  <c:v>0.37829899999999961</c:v>
                </c:pt>
                <c:pt idx="7">
                  <c:v>0.52229899999999996</c:v>
                </c:pt>
                <c:pt idx="8">
                  <c:v>0.66629899999999975</c:v>
                </c:pt>
                <c:pt idx="9">
                  <c:v>0.8102990000000001</c:v>
                </c:pt>
                <c:pt idx="10">
                  <c:v>0.95429899999999979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2F3B-3245-8422-E804F37289E7}"/>
            </c:ext>
          </c:extLst>
        </c:ser>
        <c:ser>
          <c:idx val="14"/>
          <c:order val="10"/>
          <c:tx>
            <c:strRef>
              <c:f>'Zimmerman Graphical View M'!$E$33</c:f>
              <c:strCache>
                <c:ptCount val="1"/>
                <c:pt idx="0">
                  <c:v>100,00%</c:v>
                </c:pt>
              </c:strCache>
            </c:strRef>
          </c:tx>
          <c:cat>
            <c:numRef>
              <c:f>'Zimmerman Graphical View M'!$F$22:$P$22</c:f>
              <c:numCache>
                <c:formatCode>General</c:formatCode>
                <c:ptCount val="1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</c:numCache>
            </c:numRef>
          </c:cat>
          <c:val>
            <c:numRef>
              <c:f>'Zimmerman Graphical View M'!$F$33:$P$33</c:f>
              <c:numCache>
                <c:formatCode>0.00%</c:formatCode>
                <c:ptCount val="11"/>
                <c:pt idx="0">
                  <c:v>-0.5357010000000002</c:v>
                </c:pt>
                <c:pt idx="1">
                  <c:v>-0.39170100000000008</c:v>
                </c:pt>
                <c:pt idx="2">
                  <c:v>-0.24770100000000017</c:v>
                </c:pt>
                <c:pt idx="3">
                  <c:v>-0.10370100000000027</c:v>
                </c:pt>
                <c:pt idx="4">
                  <c:v>4.0299000000000085E-2</c:v>
                </c:pt>
                <c:pt idx="5">
                  <c:v>0.18429899999999977</c:v>
                </c:pt>
                <c:pt idx="6">
                  <c:v>0.32829899999999956</c:v>
                </c:pt>
                <c:pt idx="7">
                  <c:v>0.47229899999999991</c:v>
                </c:pt>
                <c:pt idx="8">
                  <c:v>0.61629899999999971</c:v>
                </c:pt>
                <c:pt idx="9">
                  <c:v>0.76029900000000006</c:v>
                </c:pt>
                <c:pt idx="10">
                  <c:v>0.90429899999999974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2F3B-3245-8422-E804F3728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084928"/>
        <c:axId val="162642688"/>
      </c:lineChart>
      <c:catAx>
        <c:axId val="19308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Yesterdays</a:t>
                </a:r>
                <a:r>
                  <a:rPr lang="en-US" baseline="0"/>
                  <a:t> Mean </a:t>
                </a:r>
                <a:r>
                  <a:rPr lang="en-US"/>
                  <a:t>Temperature</a:t>
                </a:r>
              </a:p>
            </c:rich>
          </c:tx>
          <c:layout>
            <c:manualLayout>
              <c:xMode val="edge"/>
              <c:yMode val="edge"/>
              <c:x val="0.3382924193299367"/>
              <c:y val="0.88075440944796002"/>
            </c:manualLayout>
          </c:layout>
          <c:overlay val="0"/>
        </c:title>
        <c:numFmt formatCode="00\ \C" sourceLinked="0"/>
        <c:majorTickMark val="out"/>
        <c:minorTickMark val="none"/>
        <c:tickLblPos val="nextTo"/>
        <c:crossAx val="162642688"/>
        <c:crosses val="autoZero"/>
        <c:auto val="1"/>
        <c:lblAlgn val="ctr"/>
        <c:lblOffset val="100"/>
        <c:noMultiLvlLbl val="0"/>
      </c:catAx>
      <c:valAx>
        <c:axId val="16264268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93084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27915573053368"/>
          <c:y val="8.1414041994750649E-2"/>
          <c:w val="0.18054177602799651"/>
          <c:h val="0.9185859580052493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Zimmermann Method for 10 mm precipitation</a:t>
            </a:r>
          </a:p>
        </c:rich>
      </c:tx>
      <c:layout>
        <c:manualLayout>
          <c:xMode val="edge"/>
          <c:yMode val="edge"/>
          <c:x val="9.7396620603147493E-2"/>
          <c:y val="5.68954743847653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192859942280968E-2"/>
          <c:y val="3.5670745976030108E-2"/>
          <c:w val="0.72424448640752481"/>
          <c:h val="0.92865850804793981"/>
        </c:manualLayout>
      </c:layout>
      <c:lineChart>
        <c:grouping val="standard"/>
        <c:varyColors val="0"/>
        <c:ser>
          <c:idx val="4"/>
          <c:order val="0"/>
          <c:tx>
            <c:strRef>
              <c:f>'Zimmerman Graphical View M'!$E$39</c:f>
              <c:strCache>
                <c:ptCount val="1"/>
                <c:pt idx="0">
                  <c:v>50,00%</c:v>
                </c:pt>
              </c:strCache>
            </c:strRef>
          </c:tx>
          <c:cat>
            <c:numRef>
              <c:f>'Zimmerman Graphical View M'!$F$38:$P$38</c:f>
              <c:numCache>
                <c:formatCode>General</c:formatCode>
                <c:ptCount val="1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</c:numCache>
            </c:numRef>
          </c:cat>
          <c:val>
            <c:numRef>
              <c:f>'Zimmerman Graphical View M'!$F$39:$P$39</c:f>
              <c:numCache>
                <c:formatCode>0.00%</c:formatCode>
                <c:ptCount val="11"/>
                <c:pt idx="0">
                  <c:v>-0.42940199999999962</c:v>
                </c:pt>
                <c:pt idx="1">
                  <c:v>-0.28540199999999949</c:v>
                </c:pt>
                <c:pt idx="2">
                  <c:v>-0.14140199999999958</c:v>
                </c:pt>
                <c:pt idx="3">
                  <c:v>2.5980000000002113E-3</c:v>
                </c:pt>
                <c:pt idx="4">
                  <c:v>0.14659800000000056</c:v>
                </c:pt>
                <c:pt idx="5">
                  <c:v>0.29059800000000036</c:v>
                </c:pt>
                <c:pt idx="6">
                  <c:v>0.43459800000000004</c:v>
                </c:pt>
                <c:pt idx="7">
                  <c:v>0.57859800000000039</c:v>
                </c:pt>
                <c:pt idx="8">
                  <c:v>0.72259800000000018</c:v>
                </c:pt>
                <c:pt idx="9">
                  <c:v>0.86659800000000053</c:v>
                </c:pt>
                <c:pt idx="10">
                  <c:v>1.0105980000000003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2FA-B843-A7D9-FE914D59665F}"/>
            </c:ext>
          </c:extLst>
        </c:ser>
        <c:ser>
          <c:idx val="5"/>
          <c:order val="1"/>
          <c:tx>
            <c:strRef>
              <c:f>'Zimmerman Graphical View M'!$E$40</c:f>
              <c:strCache>
                <c:ptCount val="1"/>
                <c:pt idx="0">
                  <c:v>55,00%</c:v>
                </c:pt>
              </c:strCache>
            </c:strRef>
          </c:tx>
          <c:cat>
            <c:numRef>
              <c:f>'Zimmerman Graphical View M'!$F$38:$P$38</c:f>
              <c:numCache>
                <c:formatCode>General</c:formatCode>
                <c:ptCount val="1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</c:numCache>
            </c:numRef>
          </c:cat>
          <c:val>
            <c:numRef>
              <c:f>'Zimmerman Graphical View M'!$F$40:$P$40</c:f>
              <c:numCache>
                <c:formatCode>0.00%</c:formatCode>
                <c:ptCount val="11"/>
                <c:pt idx="0">
                  <c:v>-0.47940199999999988</c:v>
                </c:pt>
                <c:pt idx="1">
                  <c:v>-0.33540199999999976</c:v>
                </c:pt>
                <c:pt idx="2">
                  <c:v>-0.19140199999999963</c:v>
                </c:pt>
                <c:pt idx="3">
                  <c:v>-4.7401999999999944E-2</c:v>
                </c:pt>
                <c:pt idx="4">
                  <c:v>9.6598000000000517E-2</c:v>
                </c:pt>
                <c:pt idx="5">
                  <c:v>0.24059800000000031</c:v>
                </c:pt>
                <c:pt idx="6">
                  <c:v>0.384598</c:v>
                </c:pt>
                <c:pt idx="7">
                  <c:v>0.52859800000000035</c:v>
                </c:pt>
                <c:pt idx="8">
                  <c:v>0.67259800000000014</c:v>
                </c:pt>
                <c:pt idx="9">
                  <c:v>0.81659800000000049</c:v>
                </c:pt>
                <c:pt idx="10">
                  <c:v>0.96059800000000028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2FA-B843-A7D9-FE914D59665F}"/>
            </c:ext>
          </c:extLst>
        </c:ser>
        <c:ser>
          <c:idx val="6"/>
          <c:order val="2"/>
          <c:tx>
            <c:strRef>
              <c:f>'Zimmerman Graphical View M'!$E$41</c:f>
              <c:strCache>
                <c:ptCount val="1"/>
                <c:pt idx="0">
                  <c:v>60,00%</c:v>
                </c:pt>
              </c:strCache>
            </c:strRef>
          </c:tx>
          <c:cat>
            <c:numRef>
              <c:f>'Zimmerman Graphical View M'!$F$38:$P$38</c:f>
              <c:numCache>
                <c:formatCode>General</c:formatCode>
                <c:ptCount val="1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</c:numCache>
            </c:numRef>
          </c:cat>
          <c:val>
            <c:numRef>
              <c:f>'Zimmerman Graphical View M'!$F$41:$P$41</c:f>
              <c:numCache>
                <c:formatCode>0.00%</c:formatCode>
                <c:ptCount val="11"/>
                <c:pt idx="0">
                  <c:v>-0.52940199999999971</c:v>
                </c:pt>
                <c:pt idx="1">
                  <c:v>-0.38540199999999958</c:v>
                </c:pt>
                <c:pt idx="2">
                  <c:v>-0.24140199999999967</c:v>
                </c:pt>
                <c:pt idx="3">
                  <c:v>-9.7401999999999767E-2</c:v>
                </c:pt>
                <c:pt idx="4">
                  <c:v>4.6598000000000472E-2</c:v>
                </c:pt>
                <c:pt idx="5">
                  <c:v>0.19059800000000027</c:v>
                </c:pt>
                <c:pt idx="6">
                  <c:v>0.33459799999999995</c:v>
                </c:pt>
                <c:pt idx="7">
                  <c:v>0.4785980000000003</c:v>
                </c:pt>
                <c:pt idx="8">
                  <c:v>0.6225980000000001</c:v>
                </c:pt>
                <c:pt idx="9">
                  <c:v>0.76659800000000045</c:v>
                </c:pt>
                <c:pt idx="10">
                  <c:v>0.91059800000000024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2FA-B843-A7D9-FE914D59665F}"/>
            </c:ext>
          </c:extLst>
        </c:ser>
        <c:ser>
          <c:idx val="7"/>
          <c:order val="3"/>
          <c:tx>
            <c:strRef>
              <c:f>'Zimmerman Graphical View M'!$E$42</c:f>
              <c:strCache>
                <c:ptCount val="1"/>
                <c:pt idx="0">
                  <c:v>65,00%</c:v>
                </c:pt>
              </c:strCache>
            </c:strRef>
          </c:tx>
          <c:cat>
            <c:numRef>
              <c:f>'Zimmerman Graphical View M'!$F$38:$P$38</c:f>
              <c:numCache>
                <c:formatCode>General</c:formatCode>
                <c:ptCount val="1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</c:numCache>
            </c:numRef>
          </c:cat>
          <c:val>
            <c:numRef>
              <c:f>'Zimmerman Graphical View M'!$F$42:$P$42</c:f>
              <c:numCache>
                <c:formatCode>0.00%</c:formatCode>
                <c:ptCount val="11"/>
                <c:pt idx="0">
                  <c:v>-0.57940199999999997</c:v>
                </c:pt>
                <c:pt idx="1">
                  <c:v>-0.43540199999999984</c:v>
                </c:pt>
                <c:pt idx="2">
                  <c:v>-0.29140199999999972</c:v>
                </c:pt>
                <c:pt idx="3">
                  <c:v>-0.14740200000000003</c:v>
                </c:pt>
                <c:pt idx="4">
                  <c:v>-3.4019999999996831E-3</c:v>
                </c:pt>
                <c:pt idx="5">
                  <c:v>0.14059800000000022</c:v>
                </c:pt>
                <c:pt idx="6">
                  <c:v>0.28459799999999991</c:v>
                </c:pt>
                <c:pt idx="7">
                  <c:v>0.42859800000000026</c:v>
                </c:pt>
                <c:pt idx="8">
                  <c:v>0.57259800000000005</c:v>
                </c:pt>
                <c:pt idx="9">
                  <c:v>0.7165980000000004</c:v>
                </c:pt>
                <c:pt idx="10">
                  <c:v>0.8605980000000002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2FA-B843-A7D9-FE914D59665F}"/>
            </c:ext>
          </c:extLst>
        </c:ser>
        <c:ser>
          <c:idx val="8"/>
          <c:order val="4"/>
          <c:tx>
            <c:strRef>
              <c:f>'Zimmerman Graphical View M'!$E$43</c:f>
              <c:strCache>
                <c:ptCount val="1"/>
                <c:pt idx="0">
                  <c:v>70,00%</c:v>
                </c:pt>
              </c:strCache>
            </c:strRef>
          </c:tx>
          <c:cat>
            <c:numRef>
              <c:f>'Zimmerman Graphical View M'!$F$38:$P$38</c:f>
              <c:numCache>
                <c:formatCode>General</c:formatCode>
                <c:ptCount val="1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</c:numCache>
            </c:numRef>
          </c:cat>
          <c:val>
            <c:numRef>
              <c:f>'Zimmerman Graphical View M'!$F$43:$P$43</c:f>
              <c:numCache>
                <c:formatCode>0.00%</c:formatCode>
                <c:ptCount val="11"/>
                <c:pt idx="0">
                  <c:v>-0.62940199999999979</c:v>
                </c:pt>
                <c:pt idx="1">
                  <c:v>-0.48540199999999967</c:v>
                </c:pt>
                <c:pt idx="2">
                  <c:v>-0.34140199999999976</c:v>
                </c:pt>
                <c:pt idx="3">
                  <c:v>-0.19740199999999986</c:v>
                </c:pt>
                <c:pt idx="4">
                  <c:v>-5.3401999999999727E-2</c:v>
                </c:pt>
                <c:pt idx="5">
                  <c:v>9.0598000000000178E-2</c:v>
                </c:pt>
                <c:pt idx="6">
                  <c:v>0.23459799999999986</c:v>
                </c:pt>
                <c:pt idx="7">
                  <c:v>0.37859800000000021</c:v>
                </c:pt>
                <c:pt idx="8">
                  <c:v>0.52259800000000001</c:v>
                </c:pt>
                <c:pt idx="9">
                  <c:v>0.66659800000000036</c:v>
                </c:pt>
                <c:pt idx="10">
                  <c:v>0.81059800000000015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A2FA-B843-A7D9-FE914D59665F}"/>
            </c:ext>
          </c:extLst>
        </c:ser>
        <c:ser>
          <c:idx val="9"/>
          <c:order val="5"/>
          <c:tx>
            <c:strRef>
              <c:f>'Zimmerman Graphical View M'!$E$44</c:f>
              <c:strCache>
                <c:ptCount val="1"/>
                <c:pt idx="0">
                  <c:v>75,00%</c:v>
                </c:pt>
              </c:strCache>
            </c:strRef>
          </c:tx>
          <c:cat>
            <c:numRef>
              <c:f>'Zimmerman Graphical View M'!$F$38:$P$38</c:f>
              <c:numCache>
                <c:formatCode>General</c:formatCode>
                <c:ptCount val="1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</c:numCache>
            </c:numRef>
          </c:cat>
          <c:val>
            <c:numRef>
              <c:f>'Zimmerman Graphical View M'!$F$44:$P$44</c:f>
              <c:numCache>
                <c:formatCode>0.00%</c:formatCode>
                <c:ptCount val="11"/>
                <c:pt idx="0">
                  <c:v>-0.67940200000000006</c:v>
                </c:pt>
                <c:pt idx="1">
                  <c:v>-0.53540199999999993</c:v>
                </c:pt>
                <c:pt idx="2">
                  <c:v>-0.39140199999999981</c:v>
                </c:pt>
                <c:pt idx="3">
                  <c:v>-0.24740200000000012</c:v>
                </c:pt>
                <c:pt idx="4">
                  <c:v>-0.10340199999999955</c:v>
                </c:pt>
                <c:pt idx="5">
                  <c:v>4.0598000000000134E-2</c:v>
                </c:pt>
                <c:pt idx="6">
                  <c:v>0.18459799999999982</c:v>
                </c:pt>
                <c:pt idx="7">
                  <c:v>0.32859800000000017</c:v>
                </c:pt>
                <c:pt idx="8">
                  <c:v>0.47259799999999996</c:v>
                </c:pt>
                <c:pt idx="9">
                  <c:v>0.61659800000000031</c:v>
                </c:pt>
                <c:pt idx="10">
                  <c:v>0.76059800000000011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A2FA-B843-A7D9-FE914D59665F}"/>
            </c:ext>
          </c:extLst>
        </c:ser>
        <c:ser>
          <c:idx val="10"/>
          <c:order val="6"/>
          <c:tx>
            <c:strRef>
              <c:f>'Zimmerman Graphical View M'!$E$45</c:f>
              <c:strCache>
                <c:ptCount val="1"/>
                <c:pt idx="0">
                  <c:v>80,00%</c:v>
                </c:pt>
              </c:strCache>
            </c:strRef>
          </c:tx>
          <c:cat>
            <c:numRef>
              <c:f>'Zimmerman Graphical View M'!$F$38:$P$38</c:f>
              <c:numCache>
                <c:formatCode>General</c:formatCode>
                <c:ptCount val="1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</c:numCache>
            </c:numRef>
          </c:cat>
          <c:val>
            <c:numRef>
              <c:f>'Zimmerman Graphical View M'!$F$45:$P$45</c:f>
              <c:numCache>
                <c:formatCode>0.00%</c:formatCode>
                <c:ptCount val="11"/>
                <c:pt idx="0">
                  <c:v>-0.72940199999999988</c:v>
                </c:pt>
                <c:pt idx="1">
                  <c:v>-0.58540199999999976</c:v>
                </c:pt>
                <c:pt idx="2">
                  <c:v>-0.44140199999999985</c:v>
                </c:pt>
                <c:pt idx="3">
                  <c:v>-0.29740199999999994</c:v>
                </c:pt>
                <c:pt idx="4">
                  <c:v>-0.15340199999999982</c:v>
                </c:pt>
                <c:pt idx="5">
                  <c:v>-9.4019999999999104E-3</c:v>
                </c:pt>
                <c:pt idx="6">
                  <c:v>0.13459799999999977</c:v>
                </c:pt>
                <c:pt idx="7">
                  <c:v>0.27859800000000012</c:v>
                </c:pt>
                <c:pt idx="8">
                  <c:v>0.42259799999999992</c:v>
                </c:pt>
                <c:pt idx="9">
                  <c:v>0.56659800000000027</c:v>
                </c:pt>
                <c:pt idx="10">
                  <c:v>0.71059800000000006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A2FA-B843-A7D9-FE914D59665F}"/>
            </c:ext>
          </c:extLst>
        </c:ser>
        <c:ser>
          <c:idx val="11"/>
          <c:order val="7"/>
          <c:tx>
            <c:strRef>
              <c:f>'Zimmerman Graphical View M'!$E$46</c:f>
              <c:strCache>
                <c:ptCount val="1"/>
                <c:pt idx="0">
                  <c:v>85,00%</c:v>
                </c:pt>
              </c:strCache>
            </c:strRef>
          </c:tx>
          <c:cat>
            <c:numRef>
              <c:f>'Zimmerman Graphical View M'!$F$38:$P$38</c:f>
              <c:numCache>
                <c:formatCode>General</c:formatCode>
                <c:ptCount val="1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</c:numCache>
            </c:numRef>
          </c:cat>
          <c:val>
            <c:numRef>
              <c:f>'Zimmerman Graphical View M'!$F$46:$P$46</c:f>
              <c:numCache>
                <c:formatCode>0.00%</c:formatCode>
                <c:ptCount val="11"/>
                <c:pt idx="0">
                  <c:v>-0.77940200000000015</c:v>
                </c:pt>
                <c:pt idx="1">
                  <c:v>-0.63540200000000002</c:v>
                </c:pt>
                <c:pt idx="2">
                  <c:v>-0.49140199999999989</c:v>
                </c:pt>
                <c:pt idx="3">
                  <c:v>-0.34740200000000021</c:v>
                </c:pt>
                <c:pt idx="4">
                  <c:v>-0.20340199999999964</c:v>
                </c:pt>
                <c:pt idx="5">
                  <c:v>-5.9401999999999955E-2</c:v>
                </c:pt>
                <c:pt idx="6">
                  <c:v>8.4597999999999729E-2</c:v>
                </c:pt>
                <c:pt idx="7">
                  <c:v>0.22859800000000008</c:v>
                </c:pt>
                <c:pt idx="8">
                  <c:v>0.37259799999999987</c:v>
                </c:pt>
                <c:pt idx="9">
                  <c:v>0.51659800000000022</c:v>
                </c:pt>
                <c:pt idx="10">
                  <c:v>0.66059800000000002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A2FA-B843-A7D9-FE914D59665F}"/>
            </c:ext>
          </c:extLst>
        </c:ser>
        <c:ser>
          <c:idx val="12"/>
          <c:order val="8"/>
          <c:tx>
            <c:strRef>
              <c:f>'Zimmerman Graphical View M'!$E$47</c:f>
              <c:strCache>
                <c:ptCount val="1"/>
                <c:pt idx="0">
                  <c:v>90,00%</c:v>
                </c:pt>
              </c:strCache>
            </c:strRef>
          </c:tx>
          <c:cat>
            <c:numRef>
              <c:f>'Zimmerman Graphical View M'!$F$38:$P$38</c:f>
              <c:numCache>
                <c:formatCode>General</c:formatCode>
                <c:ptCount val="1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</c:numCache>
            </c:numRef>
          </c:cat>
          <c:val>
            <c:numRef>
              <c:f>'Zimmerman Graphical View M'!$F$47:$P$47</c:f>
              <c:numCache>
                <c:formatCode>0.00%</c:formatCode>
                <c:ptCount val="11"/>
                <c:pt idx="0">
                  <c:v>-0.82940199999999997</c:v>
                </c:pt>
                <c:pt idx="1">
                  <c:v>-0.68540199999999984</c:v>
                </c:pt>
                <c:pt idx="2">
                  <c:v>-0.54140199999999994</c:v>
                </c:pt>
                <c:pt idx="3">
                  <c:v>-0.39740200000000003</c:v>
                </c:pt>
                <c:pt idx="4">
                  <c:v>-0.25340199999999991</c:v>
                </c:pt>
                <c:pt idx="5">
                  <c:v>-0.109402</c:v>
                </c:pt>
                <c:pt idx="6">
                  <c:v>3.4597999999999685E-2</c:v>
                </c:pt>
                <c:pt idx="7">
                  <c:v>0.17859800000000003</c:v>
                </c:pt>
                <c:pt idx="8">
                  <c:v>0.32259799999999983</c:v>
                </c:pt>
                <c:pt idx="9">
                  <c:v>0.46659800000000018</c:v>
                </c:pt>
                <c:pt idx="10">
                  <c:v>0.61059799999999997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A2FA-B843-A7D9-FE914D59665F}"/>
            </c:ext>
          </c:extLst>
        </c:ser>
        <c:ser>
          <c:idx val="13"/>
          <c:order val="9"/>
          <c:tx>
            <c:strRef>
              <c:f>'Zimmerman Graphical View M'!$E$48</c:f>
              <c:strCache>
                <c:ptCount val="1"/>
                <c:pt idx="0">
                  <c:v>95,00%</c:v>
                </c:pt>
              </c:strCache>
            </c:strRef>
          </c:tx>
          <c:cat>
            <c:numRef>
              <c:f>'Zimmerman Graphical View M'!$F$38:$P$38</c:f>
              <c:numCache>
                <c:formatCode>General</c:formatCode>
                <c:ptCount val="1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</c:numCache>
            </c:numRef>
          </c:cat>
          <c:val>
            <c:numRef>
              <c:f>'Zimmerman Graphical View M'!$F$48:$P$48</c:f>
              <c:numCache>
                <c:formatCode>0.00%</c:formatCode>
                <c:ptCount val="11"/>
                <c:pt idx="0">
                  <c:v>-0.87940200000000024</c:v>
                </c:pt>
                <c:pt idx="1">
                  <c:v>-0.73540200000000011</c:v>
                </c:pt>
                <c:pt idx="2">
                  <c:v>-0.59140199999999998</c:v>
                </c:pt>
                <c:pt idx="3">
                  <c:v>-0.4474020000000003</c:v>
                </c:pt>
                <c:pt idx="4">
                  <c:v>-0.30340199999999973</c:v>
                </c:pt>
                <c:pt idx="5">
                  <c:v>-0.15940200000000004</c:v>
                </c:pt>
                <c:pt idx="6">
                  <c:v>-1.540200000000036E-2</c:v>
                </c:pt>
                <c:pt idx="7">
                  <c:v>0.12859799999999999</c:v>
                </c:pt>
                <c:pt idx="8">
                  <c:v>0.27259799999999978</c:v>
                </c:pt>
                <c:pt idx="9">
                  <c:v>0.41659800000000013</c:v>
                </c:pt>
                <c:pt idx="10">
                  <c:v>0.56059799999999993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A2FA-B843-A7D9-FE914D59665F}"/>
            </c:ext>
          </c:extLst>
        </c:ser>
        <c:ser>
          <c:idx val="14"/>
          <c:order val="10"/>
          <c:tx>
            <c:strRef>
              <c:f>'Zimmerman Graphical View M'!$E$49</c:f>
              <c:strCache>
                <c:ptCount val="1"/>
                <c:pt idx="0">
                  <c:v>100,00%</c:v>
                </c:pt>
              </c:strCache>
            </c:strRef>
          </c:tx>
          <c:cat>
            <c:numRef>
              <c:f>'Zimmerman Graphical View M'!$F$38:$P$38</c:f>
              <c:numCache>
                <c:formatCode>General</c:formatCode>
                <c:ptCount val="1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</c:numCache>
            </c:numRef>
          </c:cat>
          <c:val>
            <c:numRef>
              <c:f>'Zimmerman Graphical View M'!$F$49:$P$49</c:f>
              <c:numCache>
                <c:formatCode>0.00%</c:formatCode>
                <c:ptCount val="11"/>
                <c:pt idx="0">
                  <c:v>-0.92940200000000006</c:v>
                </c:pt>
                <c:pt idx="1">
                  <c:v>-0.78540199999999993</c:v>
                </c:pt>
                <c:pt idx="2">
                  <c:v>-0.64140200000000003</c:v>
                </c:pt>
                <c:pt idx="3">
                  <c:v>-0.49740200000000012</c:v>
                </c:pt>
                <c:pt idx="4">
                  <c:v>-0.35340199999999999</c:v>
                </c:pt>
                <c:pt idx="5">
                  <c:v>-0.20940200000000009</c:v>
                </c:pt>
                <c:pt idx="6">
                  <c:v>-6.5402000000000404E-2</c:v>
                </c:pt>
                <c:pt idx="7">
                  <c:v>7.8597999999999946E-2</c:v>
                </c:pt>
                <c:pt idx="8">
                  <c:v>0.22259799999999974</c:v>
                </c:pt>
                <c:pt idx="9">
                  <c:v>0.36659800000000009</c:v>
                </c:pt>
                <c:pt idx="10">
                  <c:v>0.51059799999999989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A2FA-B843-A7D9-FE914D596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084416"/>
        <c:axId val="171960576"/>
      </c:lineChart>
      <c:catAx>
        <c:axId val="19308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Yesterdays</a:t>
                </a:r>
                <a:r>
                  <a:rPr lang="en-US" baseline="0"/>
                  <a:t> Mean </a:t>
                </a:r>
                <a:r>
                  <a:rPr lang="en-US"/>
                  <a:t>Temperature</a:t>
                </a:r>
              </a:p>
            </c:rich>
          </c:tx>
          <c:layout>
            <c:manualLayout>
              <c:xMode val="edge"/>
              <c:yMode val="edge"/>
              <c:x val="0.3382924193299367"/>
              <c:y val="0.88075440944796002"/>
            </c:manualLayout>
          </c:layout>
          <c:overlay val="0"/>
        </c:title>
        <c:numFmt formatCode="00\ \C" sourceLinked="0"/>
        <c:majorTickMark val="out"/>
        <c:minorTickMark val="none"/>
        <c:tickLblPos val="nextTo"/>
        <c:crossAx val="171960576"/>
        <c:crosses val="autoZero"/>
        <c:auto val="1"/>
        <c:lblAlgn val="ctr"/>
        <c:lblOffset val="100"/>
        <c:noMultiLvlLbl val="0"/>
      </c:catAx>
      <c:valAx>
        <c:axId val="17196057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93084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27915573053368"/>
          <c:y val="8.1414041994750649E-2"/>
          <c:w val="0.18054177602799651"/>
          <c:h val="0.9185859580052493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Zimmermann Method for 0 inch precipitation</a:t>
            </a:r>
          </a:p>
        </c:rich>
      </c:tx>
      <c:layout>
        <c:manualLayout>
          <c:xMode val="edge"/>
          <c:yMode val="edge"/>
          <c:x val="9.5611703155579458E-2"/>
          <c:y val="5.19480418295683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192859942280968E-2"/>
          <c:y val="3.5670745976030108E-2"/>
          <c:w val="0.72424448640752481"/>
          <c:h val="0.92865850804793981"/>
        </c:manualLayout>
      </c:layout>
      <c:lineChart>
        <c:grouping val="standard"/>
        <c:varyColors val="0"/>
        <c:ser>
          <c:idx val="4"/>
          <c:order val="0"/>
          <c:tx>
            <c:strRef>
              <c:f>'Zimmerman Graphical View I'!$E$7</c:f>
              <c:strCache>
                <c:ptCount val="1"/>
                <c:pt idx="0">
                  <c:v>50,00%</c:v>
                </c:pt>
              </c:strCache>
            </c:strRef>
          </c:tx>
          <c:cat>
            <c:numRef>
              <c:f>'Zimmerman Graphical View I'!$F$6:$P$6</c:f>
              <c:numCache>
                <c:formatCode>General</c:formatCode>
                <c:ptCount val="11"/>
                <c:pt idx="0">
                  <c:v>50</c:v>
                </c:pt>
                <c:pt idx="1">
                  <c:v>54</c:v>
                </c:pt>
                <c:pt idx="2">
                  <c:v>58</c:v>
                </c:pt>
                <c:pt idx="3">
                  <c:v>62</c:v>
                </c:pt>
                <c:pt idx="4">
                  <c:v>66</c:v>
                </c:pt>
                <c:pt idx="5">
                  <c:v>70</c:v>
                </c:pt>
                <c:pt idx="6">
                  <c:v>74</c:v>
                </c:pt>
                <c:pt idx="7">
                  <c:v>78</c:v>
                </c:pt>
                <c:pt idx="8">
                  <c:v>82</c:v>
                </c:pt>
                <c:pt idx="9">
                  <c:v>86</c:v>
                </c:pt>
                <c:pt idx="10">
                  <c:v>90</c:v>
                </c:pt>
              </c:numCache>
            </c:numRef>
          </c:cat>
          <c:val>
            <c:numRef>
              <c:f>'Zimmerman Graphical View I'!$F$7:$P$7</c:f>
              <c:numCache>
                <c:formatCode>0.00%</c:formatCode>
                <c:ptCount val="11"/>
                <c:pt idx="0">
                  <c:v>0.3580000000000001</c:v>
                </c:pt>
                <c:pt idx="1">
                  <c:v>0.51800000000000013</c:v>
                </c:pt>
                <c:pt idx="2">
                  <c:v>0.67800000000000016</c:v>
                </c:pt>
                <c:pt idx="3">
                  <c:v>0.83800000000000008</c:v>
                </c:pt>
                <c:pt idx="4">
                  <c:v>0.99800000000000011</c:v>
                </c:pt>
                <c:pt idx="5">
                  <c:v>1.1580000000000001</c:v>
                </c:pt>
                <c:pt idx="6">
                  <c:v>1.3180000000000001</c:v>
                </c:pt>
                <c:pt idx="7">
                  <c:v>1.4780000000000002</c:v>
                </c:pt>
                <c:pt idx="8">
                  <c:v>1.6380000000000001</c:v>
                </c:pt>
                <c:pt idx="9">
                  <c:v>1.798</c:v>
                </c:pt>
                <c:pt idx="10">
                  <c:v>1.9580000000000002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058-E348-AC42-93F56400B6A8}"/>
            </c:ext>
          </c:extLst>
        </c:ser>
        <c:ser>
          <c:idx val="5"/>
          <c:order val="1"/>
          <c:tx>
            <c:strRef>
              <c:f>'Zimmerman Graphical View I'!$E$8</c:f>
              <c:strCache>
                <c:ptCount val="1"/>
                <c:pt idx="0">
                  <c:v>55,00%</c:v>
                </c:pt>
              </c:strCache>
            </c:strRef>
          </c:tx>
          <c:cat>
            <c:numRef>
              <c:f>'Zimmerman Graphical View I'!$F$6:$P$6</c:f>
              <c:numCache>
                <c:formatCode>General</c:formatCode>
                <c:ptCount val="11"/>
                <c:pt idx="0">
                  <c:v>50</c:v>
                </c:pt>
                <c:pt idx="1">
                  <c:v>54</c:v>
                </c:pt>
                <c:pt idx="2">
                  <c:v>58</c:v>
                </c:pt>
                <c:pt idx="3">
                  <c:v>62</c:v>
                </c:pt>
                <c:pt idx="4">
                  <c:v>66</c:v>
                </c:pt>
                <c:pt idx="5">
                  <c:v>70</c:v>
                </c:pt>
                <c:pt idx="6">
                  <c:v>74</c:v>
                </c:pt>
                <c:pt idx="7">
                  <c:v>78</c:v>
                </c:pt>
                <c:pt idx="8">
                  <c:v>82</c:v>
                </c:pt>
                <c:pt idx="9">
                  <c:v>86</c:v>
                </c:pt>
                <c:pt idx="10">
                  <c:v>90</c:v>
                </c:pt>
              </c:numCache>
            </c:numRef>
          </c:cat>
          <c:val>
            <c:numRef>
              <c:f>'Zimmerman Graphical View I'!$F$8:$P$8</c:f>
              <c:numCache>
                <c:formatCode>0.00%</c:formatCode>
                <c:ptCount val="11"/>
                <c:pt idx="0">
                  <c:v>0.30800000000000005</c:v>
                </c:pt>
                <c:pt idx="1">
                  <c:v>0.46800000000000008</c:v>
                </c:pt>
                <c:pt idx="2">
                  <c:v>0.62800000000000011</c:v>
                </c:pt>
                <c:pt idx="3">
                  <c:v>0.78800000000000003</c:v>
                </c:pt>
                <c:pt idx="4">
                  <c:v>0.94800000000000006</c:v>
                </c:pt>
                <c:pt idx="5">
                  <c:v>1.1080000000000001</c:v>
                </c:pt>
                <c:pt idx="6">
                  <c:v>1.2680000000000002</c:v>
                </c:pt>
                <c:pt idx="7">
                  <c:v>1.4280000000000002</c:v>
                </c:pt>
                <c:pt idx="8">
                  <c:v>1.5880000000000001</c:v>
                </c:pt>
                <c:pt idx="9">
                  <c:v>1.7480000000000002</c:v>
                </c:pt>
                <c:pt idx="10">
                  <c:v>1.9080000000000001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058-E348-AC42-93F56400B6A8}"/>
            </c:ext>
          </c:extLst>
        </c:ser>
        <c:ser>
          <c:idx val="6"/>
          <c:order val="2"/>
          <c:tx>
            <c:strRef>
              <c:f>'Zimmerman Graphical View I'!$E$9</c:f>
              <c:strCache>
                <c:ptCount val="1"/>
                <c:pt idx="0">
                  <c:v>60,00%</c:v>
                </c:pt>
              </c:strCache>
            </c:strRef>
          </c:tx>
          <c:cat>
            <c:numRef>
              <c:f>'Zimmerman Graphical View I'!$F$6:$P$6</c:f>
              <c:numCache>
                <c:formatCode>General</c:formatCode>
                <c:ptCount val="11"/>
                <c:pt idx="0">
                  <c:v>50</c:v>
                </c:pt>
                <c:pt idx="1">
                  <c:v>54</c:v>
                </c:pt>
                <c:pt idx="2">
                  <c:v>58</c:v>
                </c:pt>
                <c:pt idx="3">
                  <c:v>62</c:v>
                </c:pt>
                <c:pt idx="4">
                  <c:v>66</c:v>
                </c:pt>
                <c:pt idx="5">
                  <c:v>70</c:v>
                </c:pt>
                <c:pt idx="6">
                  <c:v>74</c:v>
                </c:pt>
                <c:pt idx="7">
                  <c:v>78</c:v>
                </c:pt>
                <c:pt idx="8">
                  <c:v>82</c:v>
                </c:pt>
                <c:pt idx="9">
                  <c:v>86</c:v>
                </c:pt>
                <c:pt idx="10">
                  <c:v>90</c:v>
                </c:pt>
              </c:numCache>
            </c:numRef>
          </c:cat>
          <c:val>
            <c:numRef>
              <c:f>'Zimmerman Graphical View I'!$F$9:$P$9</c:f>
              <c:numCache>
                <c:formatCode>0.00%</c:formatCode>
                <c:ptCount val="11"/>
                <c:pt idx="0">
                  <c:v>0.25800000000000001</c:v>
                </c:pt>
                <c:pt idx="1">
                  <c:v>0.41800000000000004</c:v>
                </c:pt>
                <c:pt idx="2">
                  <c:v>0.57800000000000007</c:v>
                </c:pt>
                <c:pt idx="3">
                  <c:v>0.73799999999999999</c:v>
                </c:pt>
                <c:pt idx="4">
                  <c:v>0.89800000000000002</c:v>
                </c:pt>
                <c:pt idx="5">
                  <c:v>1.0580000000000001</c:v>
                </c:pt>
                <c:pt idx="6">
                  <c:v>1.218</c:v>
                </c:pt>
                <c:pt idx="7">
                  <c:v>1.3780000000000001</c:v>
                </c:pt>
                <c:pt idx="8">
                  <c:v>1.538</c:v>
                </c:pt>
                <c:pt idx="9">
                  <c:v>1.698</c:v>
                </c:pt>
                <c:pt idx="10">
                  <c:v>1.8580000000000001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058-E348-AC42-93F56400B6A8}"/>
            </c:ext>
          </c:extLst>
        </c:ser>
        <c:ser>
          <c:idx val="7"/>
          <c:order val="3"/>
          <c:tx>
            <c:strRef>
              <c:f>'Zimmerman Graphical View I'!$E$10</c:f>
              <c:strCache>
                <c:ptCount val="1"/>
                <c:pt idx="0">
                  <c:v>65,00%</c:v>
                </c:pt>
              </c:strCache>
            </c:strRef>
          </c:tx>
          <c:cat>
            <c:numRef>
              <c:f>'Zimmerman Graphical View I'!$F$6:$P$6</c:f>
              <c:numCache>
                <c:formatCode>General</c:formatCode>
                <c:ptCount val="11"/>
                <c:pt idx="0">
                  <c:v>50</c:v>
                </c:pt>
                <c:pt idx="1">
                  <c:v>54</c:v>
                </c:pt>
                <c:pt idx="2">
                  <c:v>58</c:v>
                </c:pt>
                <c:pt idx="3">
                  <c:v>62</c:v>
                </c:pt>
                <c:pt idx="4">
                  <c:v>66</c:v>
                </c:pt>
                <c:pt idx="5">
                  <c:v>70</c:v>
                </c:pt>
                <c:pt idx="6">
                  <c:v>74</c:v>
                </c:pt>
                <c:pt idx="7">
                  <c:v>78</c:v>
                </c:pt>
                <c:pt idx="8">
                  <c:v>82</c:v>
                </c:pt>
                <c:pt idx="9">
                  <c:v>86</c:v>
                </c:pt>
                <c:pt idx="10">
                  <c:v>90</c:v>
                </c:pt>
              </c:numCache>
            </c:numRef>
          </c:cat>
          <c:val>
            <c:numRef>
              <c:f>'Zimmerman Graphical View I'!$F$10:$P$10</c:f>
              <c:numCache>
                <c:formatCode>0.00%</c:formatCode>
                <c:ptCount val="11"/>
                <c:pt idx="0">
                  <c:v>0.20799999999999996</c:v>
                </c:pt>
                <c:pt idx="1">
                  <c:v>0.36799999999999999</c:v>
                </c:pt>
                <c:pt idx="2">
                  <c:v>0.52800000000000002</c:v>
                </c:pt>
                <c:pt idx="3">
                  <c:v>0.68799999999999994</c:v>
                </c:pt>
                <c:pt idx="4">
                  <c:v>0.84799999999999998</c:v>
                </c:pt>
                <c:pt idx="5">
                  <c:v>1.008</c:v>
                </c:pt>
                <c:pt idx="6">
                  <c:v>1.1679999999999999</c:v>
                </c:pt>
                <c:pt idx="7">
                  <c:v>1.3280000000000001</c:v>
                </c:pt>
                <c:pt idx="8">
                  <c:v>1.488</c:v>
                </c:pt>
                <c:pt idx="9">
                  <c:v>1.6480000000000001</c:v>
                </c:pt>
                <c:pt idx="10">
                  <c:v>1.8080000000000001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058-E348-AC42-93F56400B6A8}"/>
            </c:ext>
          </c:extLst>
        </c:ser>
        <c:ser>
          <c:idx val="8"/>
          <c:order val="4"/>
          <c:tx>
            <c:strRef>
              <c:f>'Zimmerman Graphical View I'!$E$11</c:f>
              <c:strCache>
                <c:ptCount val="1"/>
                <c:pt idx="0">
                  <c:v>70,00%</c:v>
                </c:pt>
              </c:strCache>
            </c:strRef>
          </c:tx>
          <c:cat>
            <c:numRef>
              <c:f>'Zimmerman Graphical View I'!$F$6:$P$6</c:f>
              <c:numCache>
                <c:formatCode>General</c:formatCode>
                <c:ptCount val="11"/>
                <c:pt idx="0">
                  <c:v>50</c:v>
                </c:pt>
                <c:pt idx="1">
                  <c:v>54</c:v>
                </c:pt>
                <c:pt idx="2">
                  <c:v>58</c:v>
                </c:pt>
                <c:pt idx="3">
                  <c:v>62</c:v>
                </c:pt>
                <c:pt idx="4">
                  <c:v>66</c:v>
                </c:pt>
                <c:pt idx="5">
                  <c:v>70</c:v>
                </c:pt>
                <c:pt idx="6">
                  <c:v>74</c:v>
                </c:pt>
                <c:pt idx="7">
                  <c:v>78</c:v>
                </c:pt>
                <c:pt idx="8">
                  <c:v>82</c:v>
                </c:pt>
                <c:pt idx="9">
                  <c:v>86</c:v>
                </c:pt>
                <c:pt idx="10">
                  <c:v>90</c:v>
                </c:pt>
              </c:numCache>
            </c:numRef>
          </c:cat>
          <c:val>
            <c:numRef>
              <c:f>'Zimmerman Graphical View I'!$F$11:$P$11</c:f>
              <c:numCache>
                <c:formatCode>0.00%</c:formatCode>
                <c:ptCount val="11"/>
                <c:pt idx="0">
                  <c:v>0.15799999999999992</c:v>
                </c:pt>
                <c:pt idx="1">
                  <c:v>0.31799999999999995</c:v>
                </c:pt>
                <c:pt idx="2">
                  <c:v>0.47799999999999998</c:v>
                </c:pt>
                <c:pt idx="3">
                  <c:v>0.6379999999999999</c:v>
                </c:pt>
                <c:pt idx="4">
                  <c:v>0.79799999999999993</c:v>
                </c:pt>
                <c:pt idx="5">
                  <c:v>0.95799999999999996</c:v>
                </c:pt>
                <c:pt idx="6">
                  <c:v>1.1179999999999999</c:v>
                </c:pt>
                <c:pt idx="7">
                  <c:v>1.278</c:v>
                </c:pt>
                <c:pt idx="8">
                  <c:v>1.4379999999999999</c:v>
                </c:pt>
                <c:pt idx="9">
                  <c:v>1.5979999999999999</c:v>
                </c:pt>
                <c:pt idx="10">
                  <c:v>1.758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058-E348-AC42-93F56400B6A8}"/>
            </c:ext>
          </c:extLst>
        </c:ser>
        <c:ser>
          <c:idx val="9"/>
          <c:order val="5"/>
          <c:tx>
            <c:strRef>
              <c:f>'Zimmerman Graphical View I'!$E$12</c:f>
              <c:strCache>
                <c:ptCount val="1"/>
                <c:pt idx="0">
                  <c:v>75,00%</c:v>
                </c:pt>
              </c:strCache>
            </c:strRef>
          </c:tx>
          <c:cat>
            <c:numRef>
              <c:f>'Zimmerman Graphical View I'!$F$6:$P$6</c:f>
              <c:numCache>
                <c:formatCode>General</c:formatCode>
                <c:ptCount val="11"/>
                <c:pt idx="0">
                  <c:v>50</c:v>
                </c:pt>
                <c:pt idx="1">
                  <c:v>54</c:v>
                </c:pt>
                <c:pt idx="2">
                  <c:v>58</c:v>
                </c:pt>
                <c:pt idx="3">
                  <c:v>62</c:v>
                </c:pt>
                <c:pt idx="4">
                  <c:v>66</c:v>
                </c:pt>
                <c:pt idx="5">
                  <c:v>70</c:v>
                </c:pt>
                <c:pt idx="6">
                  <c:v>74</c:v>
                </c:pt>
                <c:pt idx="7">
                  <c:v>78</c:v>
                </c:pt>
                <c:pt idx="8">
                  <c:v>82</c:v>
                </c:pt>
                <c:pt idx="9">
                  <c:v>86</c:v>
                </c:pt>
                <c:pt idx="10">
                  <c:v>90</c:v>
                </c:pt>
              </c:numCache>
            </c:numRef>
          </c:cat>
          <c:val>
            <c:numRef>
              <c:f>'Zimmerman Graphical View I'!$F$12:$P$12</c:f>
              <c:numCache>
                <c:formatCode>0.00%</c:formatCode>
                <c:ptCount val="11"/>
                <c:pt idx="0">
                  <c:v>0.10799999999999987</c:v>
                </c:pt>
                <c:pt idx="1">
                  <c:v>0.2679999999999999</c:v>
                </c:pt>
                <c:pt idx="2">
                  <c:v>0.42799999999999994</c:v>
                </c:pt>
                <c:pt idx="3">
                  <c:v>0.58799999999999986</c:v>
                </c:pt>
                <c:pt idx="4">
                  <c:v>0.74799999999999989</c:v>
                </c:pt>
                <c:pt idx="5">
                  <c:v>0.90799999999999992</c:v>
                </c:pt>
                <c:pt idx="6">
                  <c:v>1.0679999999999998</c:v>
                </c:pt>
                <c:pt idx="7">
                  <c:v>1.228</c:v>
                </c:pt>
                <c:pt idx="8">
                  <c:v>1.3879999999999999</c:v>
                </c:pt>
                <c:pt idx="9">
                  <c:v>1.548</c:v>
                </c:pt>
                <c:pt idx="10">
                  <c:v>1.708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4058-E348-AC42-93F56400B6A8}"/>
            </c:ext>
          </c:extLst>
        </c:ser>
        <c:ser>
          <c:idx val="10"/>
          <c:order val="6"/>
          <c:tx>
            <c:strRef>
              <c:f>'Zimmerman Graphical View I'!$E$13</c:f>
              <c:strCache>
                <c:ptCount val="1"/>
                <c:pt idx="0">
                  <c:v>80,00%</c:v>
                </c:pt>
              </c:strCache>
            </c:strRef>
          </c:tx>
          <c:cat>
            <c:numRef>
              <c:f>'Zimmerman Graphical View I'!$F$6:$P$6</c:f>
              <c:numCache>
                <c:formatCode>General</c:formatCode>
                <c:ptCount val="11"/>
                <c:pt idx="0">
                  <c:v>50</c:v>
                </c:pt>
                <c:pt idx="1">
                  <c:v>54</c:v>
                </c:pt>
                <c:pt idx="2">
                  <c:v>58</c:v>
                </c:pt>
                <c:pt idx="3">
                  <c:v>62</c:v>
                </c:pt>
                <c:pt idx="4">
                  <c:v>66</c:v>
                </c:pt>
                <c:pt idx="5">
                  <c:v>70</c:v>
                </c:pt>
                <c:pt idx="6">
                  <c:v>74</c:v>
                </c:pt>
                <c:pt idx="7">
                  <c:v>78</c:v>
                </c:pt>
                <c:pt idx="8">
                  <c:v>82</c:v>
                </c:pt>
                <c:pt idx="9">
                  <c:v>86</c:v>
                </c:pt>
                <c:pt idx="10">
                  <c:v>90</c:v>
                </c:pt>
              </c:numCache>
            </c:numRef>
          </c:cat>
          <c:val>
            <c:numRef>
              <c:f>'Zimmerman Graphical View I'!$F$13:$P$13</c:f>
              <c:numCache>
                <c:formatCode>0.00%</c:formatCode>
                <c:ptCount val="11"/>
                <c:pt idx="0">
                  <c:v>5.7999999999999829E-2</c:v>
                </c:pt>
                <c:pt idx="1">
                  <c:v>0.21799999999999986</c:v>
                </c:pt>
                <c:pt idx="2">
                  <c:v>0.37799999999999989</c:v>
                </c:pt>
                <c:pt idx="3">
                  <c:v>0.53799999999999981</c:v>
                </c:pt>
                <c:pt idx="4">
                  <c:v>0.69799999999999984</c:v>
                </c:pt>
                <c:pt idx="5">
                  <c:v>0.85799999999999987</c:v>
                </c:pt>
                <c:pt idx="6">
                  <c:v>1.0179999999999998</c:v>
                </c:pt>
                <c:pt idx="7">
                  <c:v>1.1779999999999999</c:v>
                </c:pt>
                <c:pt idx="8">
                  <c:v>1.3379999999999999</c:v>
                </c:pt>
                <c:pt idx="9">
                  <c:v>1.4979999999999998</c:v>
                </c:pt>
                <c:pt idx="10">
                  <c:v>1.6579999999999999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4058-E348-AC42-93F56400B6A8}"/>
            </c:ext>
          </c:extLst>
        </c:ser>
        <c:ser>
          <c:idx val="11"/>
          <c:order val="7"/>
          <c:tx>
            <c:strRef>
              <c:f>'Zimmerman Graphical View I'!$E$14</c:f>
              <c:strCache>
                <c:ptCount val="1"/>
                <c:pt idx="0">
                  <c:v>85,00%</c:v>
                </c:pt>
              </c:strCache>
            </c:strRef>
          </c:tx>
          <c:cat>
            <c:numRef>
              <c:f>'Zimmerman Graphical View I'!$F$6:$P$6</c:f>
              <c:numCache>
                <c:formatCode>General</c:formatCode>
                <c:ptCount val="11"/>
                <c:pt idx="0">
                  <c:v>50</c:v>
                </c:pt>
                <c:pt idx="1">
                  <c:v>54</c:v>
                </c:pt>
                <c:pt idx="2">
                  <c:v>58</c:v>
                </c:pt>
                <c:pt idx="3">
                  <c:v>62</c:v>
                </c:pt>
                <c:pt idx="4">
                  <c:v>66</c:v>
                </c:pt>
                <c:pt idx="5">
                  <c:v>70</c:v>
                </c:pt>
                <c:pt idx="6">
                  <c:v>74</c:v>
                </c:pt>
                <c:pt idx="7">
                  <c:v>78</c:v>
                </c:pt>
                <c:pt idx="8">
                  <c:v>82</c:v>
                </c:pt>
                <c:pt idx="9">
                  <c:v>86</c:v>
                </c:pt>
                <c:pt idx="10">
                  <c:v>90</c:v>
                </c:pt>
              </c:numCache>
            </c:numRef>
          </c:cat>
          <c:val>
            <c:numRef>
              <c:f>'Zimmerman Graphical View I'!$F$14:$P$14</c:f>
              <c:numCache>
                <c:formatCode>0.00%</c:formatCode>
                <c:ptCount val="11"/>
                <c:pt idx="0">
                  <c:v>7.9999999999997851E-3</c:v>
                </c:pt>
                <c:pt idx="1">
                  <c:v>0.16799999999999982</c:v>
                </c:pt>
                <c:pt idx="2">
                  <c:v>0.32799999999999985</c:v>
                </c:pt>
                <c:pt idx="3">
                  <c:v>0.48799999999999977</c:v>
                </c:pt>
                <c:pt idx="4">
                  <c:v>0.6479999999999998</c:v>
                </c:pt>
                <c:pt idx="5">
                  <c:v>0.80799999999999983</c:v>
                </c:pt>
                <c:pt idx="6">
                  <c:v>0.96799999999999986</c:v>
                </c:pt>
                <c:pt idx="7">
                  <c:v>1.1279999999999999</c:v>
                </c:pt>
                <c:pt idx="8">
                  <c:v>1.2879999999999998</c:v>
                </c:pt>
                <c:pt idx="9">
                  <c:v>1.448</c:v>
                </c:pt>
                <c:pt idx="10">
                  <c:v>1.6079999999999999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4058-E348-AC42-93F56400B6A8}"/>
            </c:ext>
          </c:extLst>
        </c:ser>
        <c:ser>
          <c:idx val="12"/>
          <c:order val="8"/>
          <c:tx>
            <c:strRef>
              <c:f>'Zimmerman Graphical View I'!$E$15</c:f>
              <c:strCache>
                <c:ptCount val="1"/>
                <c:pt idx="0">
                  <c:v>90,00%</c:v>
                </c:pt>
              </c:strCache>
            </c:strRef>
          </c:tx>
          <c:cat>
            <c:numRef>
              <c:f>'Zimmerman Graphical View I'!$F$6:$P$6</c:f>
              <c:numCache>
                <c:formatCode>General</c:formatCode>
                <c:ptCount val="11"/>
                <c:pt idx="0">
                  <c:v>50</c:v>
                </c:pt>
                <c:pt idx="1">
                  <c:v>54</c:v>
                </c:pt>
                <c:pt idx="2">
                  <c:v>58</c:v>
                </c:pt>
                <c:pt idx="3">
                  <c:v>62</c:v>
                </c:pt>
                <c:pt idx="4">
                  <c:v>66</c:v>
                </c:pt>
                <c:pt idx="5">
                  <c:v>70</c:v>
                </c:pt>
                <c:pt idx="6">
                  <c:v>74</c:v>
                </c:pt>
                <c:pt idx="7">
                  <c:v>78</c:v>
                </c:pt>
                <c:pt idx="8">
                  <c:v>82</c:v>
                </c:pt>
                <c:pt idx="9">
                  <c:v>86</c:v>
                </c:pt>
                <c:pt idx="10">
                  <c:v>90</c:v>
                </c:pt>
              </c:numCache>
            </c:numRef>
          </c:cat>
          <c:val>
            <c:numRef>
              <c:f>'Zimmerman Graphical View I'!$F$15:$P$15</c:f>
              <c:numCache>
                <c:formatCode>0.00%</c:formatCode>
                <c:ptCount val="11"/>
                <c:pt idx="0">
                  <c:v>-4.2000000000000259E-2</c:v>
                </c:pt>
                <c:pt idx="1">
                  <c:v>0.11799999999999977</c:v>
                </c:pt>
                <c:pt idx="2">
                  <c:v>0.2779999999999998</c:v>
                </c:pt>
                <c:pt idx="3">
                  <c:v>0.43799999999999972</c:v>
                </c:pt>
                <c:pt idx="4">
                  <c:v>0.59799999999999975</c:v>
                </c:pt>
                <c:pt idx="5">
                  <c:v>0.75799999999999979</c:v>
                </c:pt>
                <c:pt idx="6">
                  <c:v>0.91799999999999982</c:v>
                </c:pt>
                <c:pt idx="7">
                  <c:v>1.0779999999999998</c:v>
                </c:pt>
                <c:pt idx="8">
                  <c:v>1.2379999999999998</c:v>
                </c:pt>
                <c:pt idx="9">
                  <c:v>1.3979999999999997</c:v>
                </c:pt>
                <c:pt idx="10">
                  <c:v>1.5579999999999998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4058-E348-AC42-93F56400B6A8}"/>
            </c:ext>
          </c:extLst>
        </c:ser>
        <c:ser>
          <c:idx val="13"/>
          <c:order val="9"/>
          <c:tx>
            <c:strRef>
              <c:f>'Zimmerman Graphical View I'!$E$16</c:f>
              <c:strCache>
                <c:ptCount val="1"/>
                <c:pt idx="0">
                  <c:v>95,00%</c:v>
                </c:pt>
              </c:strCache>
            </c:strRef>
          </c:tx>
          <c:cat>
            <c:numRef>
              <c:f>'Zimmerman Graphical View I'!$F$6:$P$6</c:f>
              <c:numCache>
                <c:formatCode>General</c:formatCode>
                <c:ptCount val="11"/>
                <c:pt idx="0">
                  <c:v>50</c:v>
                </c:pt>
                <c:pt idx="1">
                  <c:v>54</c:v>
                </c:pt>
                <c:pt idx="2">
                  <c:v>58</c:v>
                </c:pt>
                <c:pt idx="3">
                  <c:v>62</c:v>
                </c:pt>
                <c:pt idx="4">
                  <c:v>66</c:v>
                </c:pt>
                <c:pt idx="5">
                  <c:v>70</c:v>
                </c:pt>
                <c:pt idx="6">
                  <c:v>74</c:v>
                </c:pt>
                <c:pt idx="7">
                  <c:v>78</c:v>
                </c:pt>
                <c:pt idx="8">
                  <c:v>82</c:v>
                </c:pt>
                <c:pt idx="9">
                  <c:v>86</c:v>
                </c:pt>
                <c:pt idx="10">
                  <c:v>90</c:v>
                </c:pt>
              </c:numCache>
            </c:numRef>
          </c:cat>
          <c:val>
            <c:numRef>
              <c:f>'Zimmerman Graphical View I'!$F$16:$P$16</c:f>
              <c:numCache>
                <c:formatCode>0.00%</c:formatCode>
                <c:ptCount val="11"/>
                <c:pt idx="0">
                  <c:v>-9.2000000000000304E-2</c:v>
                </c:pt>
                <c:pt idx="1">
                  <c:v>6.7999999999999727E-2</c:v>
                </c:pt>
                <c:pt idx="2">
                  <c:v>0.22799999999999976</c:v>
                </c:pt>
                <c:pt idx="3">
                  <c:v>0.38799999999999968</c:v>
                </c:pt>
                <c:pt idx="4">
                  <c:v>0.54799999999999971</c:v>
                </c:pt>
                <c:pt idx="5">
                  <c:v>0.70799999999999974</c:v>
                </c:pt>
                <c:pt idx="6">
                  <c:v>0.86799999999999977</c:v>
                </c:pt>
                <c:pt idx="7">
                  <c:v>1.0279999999999998</c:v>
                </c:pt>
                <c:pt idx="8">
                  <c:v>1.1879999999999997</c:v>
                </c:pt>
                <c:pt idx="9">
                  <c:v>1.3479999999999999</c:v>
                </c:pt>
                <c:pt idx="10">
                  <c:v>1.5079999999999998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4058-E348-AC42-93F56400B6A8}"/>
            </c:ext>
          </c:extLst>
        </c:ser>
        <c:ser>
          <c:idx val="14"/>
          <c:order val="10"/>
          <c:tx>
            <c:strRef>
              <c:f>'Zimmerman Graphical View I'!$E$17</c:f>
              <c:strCache>
                <c:ptCount val="1"/>
                <c:pt idx="0">
                  <c:v>100,00%</c:v>
                </c:pt>
              </c:strCache>
            </c:strRef>
          </c:tx>
          <c:cat>
            <c:numRef>
              <c:f>'Zimmerman Graphical View I'!$F$6:$P$6</c:f>
              <c:numCache>
                <c:formatCode>General</c:formatCode>
                <c:ptCount val="11"/>
                <c:pt idx="0">
                  <c:v>50</c:v>
                </c:pt>
                <c:pt idx="1">
                  <c:v>54</c:v>
                </c:pt>
                <c:pt idx="2">
                  <c:v>58</c:v>
                </c:pt>
                <c:pt idx="3">
                  <c:v>62</c:v>
                </c:pt>
                <c:pt idx="4">
                  <c:v>66</c:v>
                </c:pt>
                <c:pt idx="5">
                  <c:v>70</c:v>
                </c:pt>
                <c:pt idx="6">
                  <c:v>74</c:v>
                </c:pt>
                <c:pt idx="7">
                  <c:v>78</c:v>
                </c:pt>
                <c:pt idx="8">
                  <c:v>82</c:v>
                </c:pt>
                <c:pt idx="9">
                  <c:v>86</c:v>
                </c:pt>
                <c:pt idx="10">
                  <c:v>90</c:v>
                </c:pt>
              </c:numCache>
            </c:numRef>
          </c:cat>
          <c:val>
            <c:numRef>
              <c:f>'Zimmerman Graphical View I'!$F$17:$P$17</c:f>
              <c:numCache>
                <c:formatCode>0.00%</c:formatCode>
                <c:ptCount val="11"/>
                <c:pt idx="0">
                  <c:v>-0.14200000000000035</c:v>
                </c:pt>
                <c:pt idx="1">
                  <c:v>1.7999999999999683E-2</c:v>
                </c:pt>
                <c:pt idx="2">
                  <c:v>0.17799999999999971</c:v>
                </c:pt>
                <c:pt idx="3">
                  <c:v>0.33799999999999963</c:v>
                </c:pt>
                <c:pt idx="4">
                  <c:v>0.49799999999999967</c:v>
                </c:pt>
                <c:pt idx="5">
                  <c:v>0.6579999999999997</c:v>
                </c:pt>
                <c:pt idx="6">
                  <c:v>0.81799999999999973</c:v>
                </c:pt>
                <c:pt idx="7">
                  <c:v>0.97799999999999976</c:v>
                </c:pt>
                <c:pt idx="8">
                  <c:v>1.1379999999999997</c:v>
                </c:pt>
                <c:pt idx="9">
                  <c:v>1.2979999999999996</c:v>
                </c:pt>
                <c:pt idx="10">
                  <c:v>1.4579999999999997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4058-E348-AC42-93F56400B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354752"/>
        <c:axId val="171964032"/>
      </c:lineChart>
      <c:catAx>
        <c:axId val="193354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Yesterdays</a:t>
                </a:r>
                <a:r>
                  <a:rPr lang="en-US" baseline="0"/>
                  <a:t> Mean </a:t>
                </a:r>
                <a:r>
                  <a:rPr lang="en-US"/>
                  <a:t>Temperature</a:t>
                </a:r>
              </a:p>
            </c:rich>
          </c:tx>
          <c:layout>
            <c:manualLayout>
              <c:xMode val="edge"/>
              <c:yMode val="edge"/>
              <c:x val="0.3382924193299367"/>
              <c:y val="0.88075440944796002"/>
            </c:manualLayout>
          </c:layout>
          <c:overlay val="0"/>
        </c:title>
        <c:numFmt formatCode="00\ \C" sourceLinked="0"/>
        <c:majorTickMark val="out"/>
        <c:minorTickMark val="none"/>
        <c:tickLblPos val="nextTo"/>
        <c:crossAx val="171964032"/>
        <c:crosses val="autoZero"/>
        <c:auto val="1"/>
        <c:lblAlgn val="ctr"/>
        <c:lblOffset val="100"/>
        <c:noMultiLvlLbl val="0"/>
      </c:catAx>
      <c:valAx>
        <c:axId val="17196403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93354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27915573053368"/>
          <c:y val="8.1414041994750649E-2"/>
          <c:w val="0.18054177602799651"/>
          <c:h val="0.9185859580052493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Zimmermann Method for 0.25 inch precipitation</a:t>
            </a:r>
          </a:p>
        </c:rich>
      </c:tx>
      <c:layout>
        <c:manualLayout>
          <c:xMode val="edge"/>
          <c:yMode val="edge"/>
          <c:x val="9.9181538050715543E-2"/>
          <c:y val="5.44217581071668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192859942280968E-2"/>
          <c:y val="3.5670745976030108E-2"/>
          <c:w val="0.72424448640752481"/>
          <c:h val="0.92865850804793981"/>
        </c:manualLayout>
      </c:layout>
      <c:lineChart>
        <c:grouping val="standard"/>
        <c:varyColors val="0"/>
        <c:ser>
          <c:idx val="4"/>
          <c:order val="0"/>
          <c:tx>
            <c:strRef>
              <c:f>'Zimmerman Graphical View I'!$E$23</c:f>
              <c:strCache>
                <c:ptCount val="1"/>
                <c:pt idx="0">
                  <c:v>50,00%</c:v>
                </c:pt>
              </c:strCache>
            </c:strRef>
          </c:tx>
          <c:cat>
            <c:numRef>
              <c:f>'Zimmerman Graphical View I'!$F$22:$P$22</c:f>
              <c:numCache>
                <c:formatCode>General</c:formatCode>
                <c:ptCount val="11"/>
                <c:pt idx="0">
                  <c:v>50</c:v>
                </c:pt>
                <c:pt idx="1">
                  <c:v>54</c:v>
                </c:pt>
                <c:pt idx="2">
                  <c:v>58</c:v>
                </c:pt>
                <c:pt idx="3">
                  <c:v>62</c:v>
                </c:pt>
                <c:pt idx="4">
                  <c:v>66</c:v>
                </c:pt>
                <c:pt idx="5">
                  <c:v>70</c:v>
                </c:pt>
                <c:pt idx="6">
                  <c:v>74</c:v>
                </c:pt>
                <c:pt idx="7">
                  <c:v>78</c:v>
                </c:pt>
                <c:pt idx="8">
                  <c:v>82</c:v>
                </c:pt>
                <c:pt idx="9">
                  <c:v>86</c:v>
                </c:pt>
                <c:pt idx="10">
                  <c:v>90</c:v>
                </c:pt>
              </c:numCache>
            </c:numRef>
          </c:cat>
          <c:val>
            <c:numRef>
              <c:f>'Zimmerman Graphical View I'!$F$23:$P$23</c:f>
              <c:numCache>
                <c:formatCode>0.00%</c:formatCode>
                <c:ptCount val="11"/>
                <c:pt idx="0">
                  <c:v>-0.1419999999999999</c:v>
                </c:pt>
                <c:pt idx="1">
                  <c:v>1.8000000000000127E-2</c:v>
                </c:pt>
                <c:pt idx="2">
                  <c:v>0.17800000000000016</c:v>
                </c:pt>
                <c:pt idx="3">
                  <c:v>0.33800000000000008</c:v>
                </c:pt>
                <c:pt idx="4">
                  <c:v>0.49800000000000011</c:v>
                </c:pt>
                <c:pt idx="5">
                  <c:v>0.65800000000000014</c:v>
                </c:pt>
                <c:pt idx="6">
                  <c:v>0.81800000000000017</c:v>
                </c:pt>
                <c:pt idx="7">
                  <c:v>0.9780000000000002</c:v>
                </c:pt>
                <c:pt idx="8">
                  <c:v>1.1380000000000001</c:v>
                </c:pt>
                <c:pt idx="9">
                  <c:v>1.298</c:v>
                </c:pt>
                <c:pt idx="10">
                  <c:v>1.4580000000000002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F3B-3245-8422-E804F37289E7}"/>
            </c:ext>
          </c:extLst>
        </c:ser>
        <c:ser>
          <c:idx val="5"/>
          <c:order val="1"/>
          <c:tx>
            <c:strRef>
              <c:f>'Zimmerman Graphical View I'!$E$24</c:f>
              <c:strCache>
                <c:ptCount val="1"/>
                <c:pt idx="0">
                  <c:v>55,00%</c:v>
                </c:pt>
              </c:strCache>
            </c:strRef>
          </c:tx>
          <c:cat>
            <c:numRef>
              <c:f>'Zimmerman Graphical View I'!$F$22:$P$22</c:f>
              <c:numCache>
                <c:formatCode>General</c:formatCode>
                <c:ptCount val="11"/>
                <c:pt idx="0">
                  <c:v>50</c:v>
                </c:pt>
                <c:pt idx="1">
                  <c:v>54</c:v>
                </c:pt>
                <c:pt idx="2">
                  <c:v>58</c:v>
                </c:pt>
                <c:pt idx="3">
                  <c:v>62</c:v>
                </c:pt>
                <c:pt idx="4">
                  <c:v>66</c:v>
                </c:pt>
                <c:pt idx="5">
                  <c:v>70</c:v>
                </c:pt>
                <c:pt idx="6">
                  <c:v>74</c:v>
                </c:pt>
                <c:pt idx="7">
                  <c:v>78</c:v>
                </c:pt>
                <c:pt idx="8">
                  <c:v>82</c:v>
                </c:pt>
                <c:pt idx="9">
                  <c:v>86</c:v>
                </c:pt>
                <c:pt idx="10">
                  <c:v>90</c:v>
                </c:pt>
              </c:numCache>
            </c:numRef>
          </c:cat>
          <c:val>
            <c:numRef>
              <c:f>'Zimmerman Graphical View I'!$F$24:$P$24</c:f>
              <c:numCache>
                <c:formatCode>0.00%</c:formatCode>
                <c:ptCount val="11"/>
                <c:pt idx="0">
                  <c:v>-0.19199999999999995</c:v>
                </c:pt>
                <c:pt idx="1">
                  <c:v>-3.2000000000000028E-2</c:v>
                </c:pt>
                <c:pt idx="2">
                  <c:v>0.12800000000000011</c:v>
                </c:pt>
                <c:pt idx="3">
                  <c:v>0.28800000000000003</c:v>
                </c:pt>
                <c:pt idx="4">
                  <c:v>0.44800000000000006</c:v>
                </c:pt>
                <c:pt idx="5">
                  <c:v>0.6080000000000001</c:v>
                </c:pt>
                <c:pt idx="6">
                  <c:v>0.76800000000000013</c:v>
                </c:pt>
                <c:pt idx="7">
                  <c:v>0.92800000000000016</c:v>
                </c:pt>
                <c:pt idx="8">
                  <c:v>1.0880000000000001</c:v>
                </c:pt>
                <c:pt idx="9">
                  <c:v>1.2480000000000002</c:v>
                </c:pt>
                <c:pt idx="10">
                  <c:v>1.4080000000000001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F3B-3245-8422-E804F37289E7}"/>
            </c:ext>
          </c:extLst>
        </c:ser>
        <c:ser>
          <c:idx val="6"/>
          <c:order val="2"/>
          <c:tx>
            <c:strRef>
              <c:f>'Zimmerman Graphical View I'!$E$25</c:f>
              <c:strCache>
                <c:ptCount val="1"/>
                <c:pt idx="0">
                  <c:v>60,00%</c:v>
                </c:pt>
              </c:strCache>
            </c:strRef>
          </c:tx>
          <c:cat>
            <c:numRef>
              <c:f>'Zimmerman Graphical View I'!$F$22:$P$22</c:f>
              <c:numCache>
                <c:formatCode>General</c:formatCode>
                <c:ptCount val="11"/>
                <c:pt idx="0">
                  <c:v>50</c:v>
                </c:pt>
                <c:pt idx="1">
                  <c:v>54</c:v>
                </c:pt>
                <c:pt idx="2">
                  <c:v>58</c:v>
                </c:pt>
                <c:pt idx="3">
                  <c:v>62</c:v>
                </c:pt>
                <c:pt idx="4">
                  <c:v>66</c:v>
                </c:pt>
                <c:pt idx="5">
                  <c:v>70</c:v>
                </c:pt>
                <c:pt idx="6">
                  <c:v>74</c:v>
                </c:pt>
                <c:pt idx="7">
                  <c:v>78</c:v>
                </c:pt>
                <c:pt idx="8">
                  <c:v>82</c:v>
                </c:pt>
                <c:pt idx="9">
                  <c:v>86</c:v>
                </c:pt>
                <c:pt idx="10">
                  <c:v>90</c:v>
                </c:pt>
              </c:numCache>
            </c:numRef>
          </c:cat>
          <c:val>
            <c:numRef>
              <c:f>'Zimmerman Graphical View I'!$F$25:$P$25</c:f>
              <c:numCache>
                <c:formatCode>0.00%</c:formatCode>
                <c:ptCount val="11"/>
                <c:pt idx="0">
                  <c:v>-0.24199999999999999</c:v>
                </c:pt>
                <c:pt idx="1">
                  <c:v>-8.1999999999999851E-2</c:v>
                </c:pt>
                <c:pt idx="2">
                  <c:v>7.8000000000000069E-2</c:v>
                </c:pt>
                <c:pt idx="3">
                  <c:v>0.23799999999999999</c:v>
                </c:pt>
                <c:pt idx="4">
                  <c:v>0.39800000000000002</c:v>
                </c:pt>
                <c:pt idx="5">
                  <c:v>0.55800000000000005</c:v>
                </c:pt>
                <c:pt idx="6">
                  <c:v>0.71800000000000008</c:v>
                </c:pt>
                <c:pt idx="7">
                  <c:v>0.87800000000000011</c:v>
                </c:pt>
                <c:pt idx="8">
                  <c:v>1.038</c:v>
                </c:pt>
                <c:pt idx="9">
                  <c:v>1.198</c:v>
                </c:pt>
                <c:pt idx="10">
                  <c:v>1.3580000000000001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F3B-3245-8422-E804F37289E7}"/>
            </c:ext>
          </c:extLst>
        </c:ser>
        <c:ser>
          <c:idx val="7"/>
          <c:order val="3"/>
          <c:tx>
            <c:strRef>
              <c:f>'Zimmerman Graphical View I'!$E$26</c:f>
              <c:strCache>
                <c:ptCount val="1"/>
                <c:pt idx="0">
                  <c:v>65,00%</c:v>
                </c:pt>
              </c:strCache>
            </c:strRef>
          </c:tx>
          <c:cat>
            <c:numRef>
              <c:f>'Zimmerman Graphical View I'!$F$22:$P$22</c:f>
              <c:numCache>
                <c:formatCode>General</c:formatCode>
                <c:ptCount val="11"/>
                <c:pt idx="0">
                  <c:v>50</c:v>
                </c:pt>
                <c:pt idx="1">
                  <c:v>54</c:v>
                </c:pt>
                <c:pt idx="2">
                  <c:v>58</c:v>
                </c:pt>
                <c:pt idx="3">
                  <c:v>62</c:v>
                </c:pt>
                <c:pt idx="4">
                  <c:v>66</c:v>
                </c:pt>
                <c:pt idx="5">
                  <c:v>70</c:v>
                </c:pt>
                <c:pt idx="6">
                  <c:v>74</c:v>
                </c:pt>
                <c:pt idx="7">
                  <c:v>78</c:v>
                </c:pt>
                <c:pt idx="8">
                  <c:v>82</c:v>
                </c:pt>
                <c:pt idx="9">
                  <c:v>86</c:v>
                </c:pt>
                <c:pt idx="10">
                  <c:v>90</c:v>
                </c:pt>
              </c:numCache>
            </c:numRef>
          </c:cat>
          <c:val>
            <c:numRef>
              <c:f>'Zimmerman Graphical View I'!$F$26:$P$26</c:f>
              <c:numCache>
                <c:formatCode>0.00%</c:formatCode>
                <c:ptCount val="11"/>
                <c:pt idx="0">
                  <c:v>-0.29200000000000004</c:v>
                </c:pt>
                <c:pt idx="1">
                  <c:v>-0.13200000000000012</c:v>
                </c:pt>
                <c:pt idx="2">
                  <c:v>2.8000000000000025E-2</c:v>
                </c:pt>
                <c:pt idx="3">
                  <c:v>0.18799999999999994</c:v>
                </c:pt>
                <c:pt idx="4">
                  <c:v>0.34799999999999998</c:v>
                </c:pt>
                <c:pt idx="5">
                  <c:v>0.50800000000000001</c:v>
                </c:pt>
                <c:pt idx="6">
                  <c:v>0.66800000000000004</c:v>
                </c:pt>
                <c:pt idx="7">
                  <c:v>0.82800000000000007</c:v>
                </c:pt>
                <c:pt idx="8">
                  <c:v>0.98799999999999999</c:v>
                </c:pt>
                <c:pt idx="9">
                  <c:v>1.1480000000000001</c:v>
                </c:pt>
                <c:pt idx="10">
                  <c:v>1.3080000000000001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F3B-3245-8422-E804F37289E7}"/>
            </c:ext>
          </c:extLst>
        </c:ser>
        <c:ser>
          <c:idx val="8"/>
          <c:order val="4"/>
          <c:tx>
            <c:strRef>
              <c:f>'Zimmerman Graphical View I'!$E$27</c:f>
              <c:strCache>
                <c:ptCount val="1"/>
                <c:pt idx="0">
                  <c:v>70,00%</c:v>
                </c:pt>
              </c:strCache>
            </c:strRef>
          </c:tx>
          <c:cat>
            <c:numRef>
              <c:f>'Zimmerman Graphical View I'!$F$22:$P$22</c:f>
              <c:numCache>
                <c:formatCode>General</c:formatCode>
                <c:ptCount val="11"/>
                <c:pt idx="0">
                  <c:v>50</c:v>
                </c:pt>
                <c:pt idx="1">
                  <c:v>54</c:v>
                </c:pt>
                <c:pt idx="2">
                  <c:v>58</c:v>
                </c:pt>
                <c:pt idx="3">
                  <c:v>62</c:v>
                </c:pt>
                <c:pt idx="4">
                  <c:v>66</c:v>
                </c:pt>
                <c:pt idx="5">
                  <c:v>70</c:v>
                </c:pt>
                <c:pt idx="6">
                  <c:v>74</c:v>
                </c:pt>
                <c:pt idx="7">
                  <c:v>78</c:v>
                </c:pt>
                <c:pt idx="8">
                  <c:v>82</c:v>
                </c:pt>
                <c:pt idx="9">
                  <c:v>86</c:v>
                </c:pt>
                <c:pt idx="10">
                  <c:v>90</c:v>
                </c:pt>
              </c:numCache>
            </c:numRef>
          </c:cat>
          <c:val>
            <c:numRef>
              <c:f>'Zimmerman Graphical View I'!$F$27:$P$27</c:f>
              <c:numCache>
                <c:formatCode>0.00%</c:formatCode>
                <c:ptCount val="11"/>
                <c:pt idx="0">
                  <c:v>-0.34200000000000008</c:v>
                </c:pt>
                <c:pt idx="1">
                  <c:v>-0.18199999999999994</c:v>
                </c:pt>
                <c:pt idx="2">
                  <c:v>-2.200000000000002E-2</c:v>
                </c:pt>
                <c:pt idx="3">
                  <c:v>0.1379999999999999</c:v>
                </c:pt>
                <c:pt idx="4">
                  <c:v>0.29799999999999993</c:v>
                </c:pt>
                <c:pt idx="5">
                  <c:v>0.45799999999999996</c:v>
                </c:pt>
                <c:pt idx="6">
                  <c:v>0.61799999999999999</c:v>
                </c:pt>
                <c:pt idx="7">
                  <c:v>0.77800000000000002</c:v>
                </c:pt>
                <c:pt idx="8">
                  <c:v>0.93799999999999994</c:v>
                </c:pt>
                <c:pt idx="9">
                  <c:v>1.0979999999999999</c:v>
                </c:pt>
                <c:pt idx="10">
                  <c:v>1.258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2F3B-3245-8422-E804F37289E7}"/>
            </c:ext>
          </c:extLst>
        </c:ser>
        <c:ser>
          <c:idx val="9"/>
          <c:order val="5"/>
          <c:tx>
            <c:strRef>
              <c:f>'Zimmerman Graphical View I'!$E$28</c:f>
              <c:strCache>
                <c:ptCount val="1"/>
                <c:pt idx="0">
                  <c:v>75,00%</c:v>
                </c:pt>
              </c:strCache>
            </c:strRef>
          </c:tx>
          <c:cat>
            <c:numRef>
              <c:f>'Zimmerman Graphical View I'!$F$22:$P$22</c:f>
              <c:numCache>
                <c:formatCode>General</c:formatCode>
                <c:ptCount val="11"/>
                <c:pt idx="0">
                  <c:v>50</c:v>
                </c:pt>
                <c:pt idx="1">
                  <c:v>54</c:v>
                </c:pt>
                <c:pt idx="2">
                  <c:v>58</c:v>
                </c:pt>
                <c:pt idx="3">
                  <c:v>62</c:v>
                </c:pt>
                <c:pt idx="4">
                  <c:v>66</c:v>
                </c:pt>
                <c:pt idx="5">
                  <c:v>70</c:v>
                </c:pt>
                <c:pt idx="6">
                  <c:v>74</c:v>
                </c:pt>
                <c:pt idx="7">
                  <c:v>78</c:v>
                </c:pt>
                <c:pt idx="8">
                  <c:v>82</c:v>
                </c:pt>
                <c:pt idx="9">
                  <c:v>86</c:v>
                </c:pt>
                <c:pt idx="10">
                  <c:v>90</c:v>
                </c:pt>
              </c:numCache>
            </c:numRef>
          </c:cat>
          <c:val>
            <c:numRef>
              <c:f>'Zimmerman Graphical View I'!$F$28:$P$28</c:f>
              <c:numCache>
                <c:formatCode>0.00%</c:formatCode>
                <c:ptCount val="11"/>
                <c:pt idx="0">
                  <c:v>-0.39200000000000013</c:v>
                </c:pt>
                <c:pt idx="1">
                  <c:v>-0.23200000000000021</c:v>
                </c:pt>
                <c:pt idx="2">
                  <c:v>-7.2000000000000064E-2</c:v>
                </c:pt>
                <c:pt idx="3">
                  <c:v>8.7999999999999856E-2</c:v>
                </c:pt>
                <c:pt idx="4">
                  <c:v>0.24799999999999989</c:v>
                </c:pt>
                <c:pt idx="5">
                  <c:v>0.40799999999999992</c:v>
                </c:pt>
                <c:pt idx="6">
                  <c:v>0.56799999999999995</c:v>
                </c:pt>
                <c:pt idx="7">
                  <c:v>0.72799999999999998</c:v>
                </c:pt>
                <c:pt idx="8">
                  <c:v>0.8879999999999999</c:v>
                </c:pt>
                <c:pt idx="9">
                  <c:v>1.048</c:v>
                </c:pt>
                <c:pt idx="10">
                  <c:v>1.208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2F3B-3245-8422-E804F37289E7}"/>
            </c:ext>
          </c:extLst>
        </c:ser>
        <c:ser>
          <c:idx val="10"/>
          <c:order val="6"/>
          <c:tx>
            <c:strRef>
              <c:f>'Zimmerman Graphical View I'!$E$29</c:f>
              <c:strCache>
                <c:ptCount val="1"/>
                <c:pt idx="0">
                  <c:v>80,00%</c:v>
                </c:pt>
              </c:strCache>
            </c:strRef>
          </c:tx>
          <c:cat>
            <c:numRef>
              <c:f>'Zimmerman Graphical View I'!$F$22:$P$22</c:f>
              <c:numCache>
                <c:formatCode>General</c:formatCode>
                <c:ptCount val="11"/>
                <c:pt idx="0">
                  <c:v>50</c:v>
                </c:pt>
                <c:pt idx="1">
                  <c:v>54</c:v>
                </c:pt>
                <c:pt idx="2">
                  <c:v>58</c:v>
                </c:pt>
                <c:pt idx="3">
                  <c:v>62</c:v>
                </c:pt>
                <c:pt idx="4">
                  <c:v>66</c:v>
                </c:pt>
                <c:pt idx="5">
                  <c:v>70</c:v>
                </c:pt>
                <c:pt idx="6">
                  <c:v>74</c:v>
                </c:pt>
                <c:pt idx="7">
                  <c:v>78</c:v>
                </c:pt>
                <c:pt idx="8">
                  <c:v>82</c:v>
                </c:pt>
                <c:pt idx="9">
                  <c:v>86</c:v>
                </c:pt>
                <c:pt idx="10">
                  <c:v>90</c:v>
                </c:pt>
              </c:numCache>
            </c:numRef>
          </c:cat>
          <c:val>
            <c:numRef>
              <c:f>'Zimmerman Graphical View I'!$F$29:$P$29</c:f>
              <c:numCache>
                <c:formatCode>0.00%</c:formatCode>
                <c:ptCount val="11"/>
                <c:pt idx="0">
                  <c:v>-0.44200000000000017</c:v>
                </c:pt>
                <c:pt idx="1">
                  <c:v>-0.28200000000000003</c:v>
                </c:pt>
                <c:pt idx="2">
                  <c:v>-0.12200000000000011</c:v>
                </c:pt>
                <c:pt idx="3">
                  <c:v>3.7999999999999812E-2</c:v>
                </c:pt>
                <c:pt idx="4">
                  <c:v>0.19799999999999984</c:v>
                </c:pt>
                <c:pt idx="5">
                  <c:v>0.35799999999999987</c:v>
                </c:pt>
                <c:pt idx="6">
                  <c:v>0.5179999999999999</c:v>
                </c:pt>
                <c:pt idx="7">
                  <c:v>0.67799999999999994</c:v>
                </c:pt>
                <c:pt idx="8">
                  <c:v>0.83799999999999986</c:v>
                </c:pt>
                <c:pt idx="9">
                  <c:v>0.99799999999999989</c:v>
                </c:pt>
                <c:pt idx="10">
                  <c:v>1.1579999999999999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2F3B-3245-8422-E804F37289E7}"/>
            </c:ext>
          </c:extLst>
        </c:ser>
        <c:ser>
          <c:idx val="11"/>
          <c:order val="7"/>
          <c:tx>
            <c:strRef>
              <c:f>'Zimmerman Graphical View I'!$E$30</c:f>
              <c:strCache>
                <c:ptCount val="1"/>
                <c:pt idx="0">
                  <c:v>85,00%</c:v>
                </c:pt>
              </c:strCache>
            </c:strRef>
          </c:tx>
          <c:cat>
            <c:numRef>
              <c:f>'Zimmerman Graphical View I'!$F$22:$P$22</c:f>
              <c:numCache>
                <c:formatCode>General</c:formatCode>
                <c:ptCount val="11"/>
                <c:pt idx="0">
                  <c:v>50</c:v>
                </c:pt>
                <c:pt idx="1">
                  <c:v>54</c:v>
                </c:pt>
                <c:pt idx="2">
                  <c:v>58</c:v>
                </c:pt>
                <c:pt idx="3">
                  <c:v>62</c:v>
                </c:pt>
                <c:pt idx="4">
                  <c:v>66</c:v>
                </c:pt>
                <c:pt idx="5">
                  <c:v>70</c:v>
                </c:pt>
                <c:pt idx="6">
                  <c:v>74</c:v>
                </c:pt>
                <c:pt idx="7">
                  <c:v>78</c:v>
                </c:pt>
                <c:pt idx="8">
                  <c:v>82</c:v>
                </c:pt>
                <c:pt idx="9">
                  <c:v>86</c:v>
                </c:pt>
                <c:pt idx="10">
                  <c:v>90</c:v>
                </c:pt>
              </c:numCache>
            </c:numRef>
          </c:cat>
          <c:val>
            <c:numRef>
              <c:f>'Zimmerman Graphical View I'!$F$30:$P$30</c:f>
              <c:numCache>
                <c:formatCode>0.00%</c:formatCode>
                <c:ptCount val="11"/>
                <c:pt idx="0">
                  <c:v>-0.49200000000000021</c:v>
                </c:pt>
                <c:pt idx="1">
                  <c:v>-0.33200000000000029</c:v>
                </c:pt>
                <c:pt idx="2">
                  <c:v>-0.17200000000000015</c:v>
                </c:pt>
                <c:pt idx="3">
                  <c:v>-1.2000000000000233E-2</c:v>
                </c:pt>
                <c:pt idx="4">
                  <c:v>0.1479999999999998</c:v>
                </c:pt>
                <c:pt idx="5">
                  <c:v>0.30799999999999983</c:v>
                </c:pt>
                <c:pt idx="6">
                  <c:v>0.46799999999999986</c:v>
                </c:pt>
                <c:pt idx="7">
                  <c:v>0.62799999999999989</c:v>
                </c:pt>
                <c:pt idx="8">
                  <c:v>0.78799999999999981</c:v>
                </c:pt>
                <c:pt idx="9">
                  <c:v>0.94799999999999984</c:v>
                </c:pt>
                <c:pt idx="10">
                  <c:v>1.1079999999999999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2F3B-3245-8422-E804F37289E7}"/>
            </c:ext>
          </c:extLst>
        </c:ser>
        <c:ser>
          <c:idx val="12"/>
          <c:order val="8"/>
          <c:tx>
            <c:strRef>
              <c:f>'Zimmerman Graphical View I'!$E$31</c:f>
              <c:strCache>
                <c:ptCount val="1"/>
                <c:pt idx="0">
                  <c:v>90,00%</c:v>
                </c:pt>
              </c:strCache>
            </c:strRef>
          </c:tx>
          <c:cat>
            <c:numRef>
              <c:f>'Zimmerman Graphical View I'!$F$22:$P$22</c:f>
              <c:numCache>
                <c:formatCode>General</c:formatCode>
                <c:ptCount val="11"/>
                <c:pt idx="0">
                  <c:v>50</c:v>
                </c:pt>
                <c:pt idx="1">
                  <c:v>54</c:v>
                </c:pt>
                <c:pt idx="2">
                  <c:v>58</c:v>
                </c:pt>
                <c:pt idx="3">
                  <c:v>62</c:v>
                </c:pt>
                <c:pt idx="4">
                  <c:v>66</c:v>
                </c:pt>
                <c:pt idx="5">
                  <c:v>70</c:v>
                </c:pt>
                <c:pt idx="6">
                  <c:v>74</c:v>
                </c:pt>
                <c:pt idx="7">
                  <c:v>78</c:v>
                </c:pt>
                <c:pt idx="8">
                  <c:v>82</c:v>
                </c:pt>
                <c:pt idx="9">
                  <c:v>86</c:v>
                </c:pt>
                <c:pt idx="10">
                  <c:v>90</c:v>
                </c:pt>
              </c:numCache>
            </c:numRef>
          </c:cat>
          <c:val>
            <c:numRef>
              <c:f>'Zimmerman Graphical View I'!$F$31:$P$31</c:f>
              <c:numCache>
                <c:formatCode>0.00%</c:formatCode>
                <c:ptCount val="11"/>
                <c:pt idx="0">
                  <c:v>-0.54200000000000026</c:v>
                </c:pt>
                <c:pt idx="1">
                  <c:v>-0.38200000000000012</c:v>
                </c:pt>
                <c:pt idx="2">
                  <c:v>-0.2220000000000002</c:v>
                </c:pt>
                <c:pt idx="3">
                  <c:v>-6.2000000000000277E-2</c:v>
                </c:pt>
                <c:pt idx="4">
                  <c:v>9.7999999999999754E-2</c:v>
                </c:pt>
                <c:pt idx="5">
                  <c:v>0.25799999999999979</c:v>
                </c:pt>
                <c:pt idx="6">
                  <c:v>0.41799999999999982</c:v>
                </c:pt>
                <c:pt idx="7">
                  <c:v>0.57799999999999985</c:v>
                </c:pt>
                <c:pt idx="8">
                  <c:v>0.73799999999999977</c:v>
                </c:pt>
                <c:pt idx="9">
                  <c:v>0.8979999999999998</c:v>
                </c:pt>
                <c:pt idx="10">
                  <c:v>1.0579999999999998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2F3B-3245-8422-E804F37289E7}"/>
            </c:ext>
          </c:extLst>
        </c:ser>
        <c:ser>
          <c:idx val="13"/>
          <c:order val="9"/>
          <c:tx>
            <c:strRef>
              <c:f>'Zimmerman Graphical View I'!$E$32</c:f>
              <c:strCache>
                <c:ptCount val="1"/>
                <c:pt idx="0">
                  <c:v>95,00%</c:v>
                </c:pt>
              </c:strCache>
            </c:strRef>
          </c:tx>
          <c:cat>
            <c:numRef>
              <c:f>'Zimmerman Graphical View I'!$F$22:$P$22</c:f>
              <c:numCache>
                <c:formatCode>General</c:formatCode>
                <c:ptCount val="11"/>
                <c:pt idx="0">
                  <c:v>50</c:v>
                </c:pt>
                <c:pt idx="1">
                  <c:v>54</c:v>
                </c:pt>
                <c:pt idx="2">
                  <c:v>58</c:v>
                </c:pt>
                <c:pt idx="3">
                  <c:v>62</c:v>
                </c:pt>
                <c:pt idx="4">
                  <c:v>66</c:v>
                </c:pt>
                <c:pt idx="5">
                  <c:v>70</c:v>
                </c:pt>
                <c:pt idx="6">
                  <c:v>74</c:v>
                </c:pt>
                <c:pt idx="7">
                  <c:v>78</c:v>
                </c:pt>
                <c:pt idx="8">
                  <c:v>82</c:v>
                </c:pt>
                <c:pt idx="9">
                  <c:v>86</c:v>
                </c:pt>
                <c:pt idx="10">
                  <c:v>90</c:v>
                </c:pt>
              </c:numCache>
            </c:numRef>
          </c:cat>
          <c:val>
            <c:numRef>
              <c:f>'Zimmerman Graphical View I'!$F$32:$P$32</c:f>
              <c:numCache>
                <c:formatCode>0.00%</c:formatCode>
                <c:ptCount val="11"/>
                <c:pt idx="0">
                  <c:v>-0.5920000000000003</c:v>
                </c:pt>
                <c:pt idx="1">
                  <c:v>-0.43200000000000038</c:v>
                </c:pt>
                <c:pt idx="2">
                  <c:v>-0.27200000000000024</c:v>
                </c:pt>
                <c:pt idx="3">
                  <c:v>-0.11200000000000032</c:v>
                </c:pt>
                <c:pt idx="4">
                  <c:v>4.799999999999971E-2</c:v>
                </c:pt>
                <c:pt idx="5">
                  <c:v>0.20799999999999974</c:v>
                </c:pt>
                <c:pt idx="6">
                  <c:v>0.36799999999999977</c:v>
                </c:pt>
                <c:pt idx="7">
                  <c:v>0.5279999999999998</c:v>
                </c:pt>
                <c:pt idx="8">
                  <c:v>0.68799999999999972</c:v>
                </c:pt>
                <c:pt idx="9">
                  <c:v>0.84799999999999975</c:v>
                </c:pt>
                <c:pt idx="10">
                  <c:v>1.0079999999999998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2F3B-3245-8422-E804F37289E7}"/>
            </c:ext>
          </c:extLst>
        </c:ser>
        <c:ser>
          <c:idx val="14"/>
          <c:order val="10"/>
          <c:tx>
            <c:strRef>
              <c:f>'Zimmerman Graphical View I'!$E$33</c:f>
              <c:strCache>
                <c:ptCount val="1"/>
                <c:pt idx="0">
                  <c:v>100,00%</c:v>
                </c:pt>
              </c:strCache>
            </c:strRef>
          </c:tx>
          <c:cat>
            <c:numRef>
              <c:f>'Zimmerman Graphical View I'!$F$22:$P$22</c:f>
              <c:numCache>
                <c:formatCode>General</c:formatCode>
                <c:ptCount val="11"/>
                <c:pt idx="0">
                  <c:v>50</c:v>
                </c:pt>
                <c:pt idx="1">
                  <c:v>54</c:v>
                </c:pt>
                <c:pt idx="2">
                  <c:v>58</c:v>
                </c:pt>
                <c:pt idx="3">
                  <c:v>62</c:v>
                </c:pt>
                <c:pt idx="4">
                  <c:v>66</c:v>
                </c:pt>
                <c:pt idx="5">
                  <c:v>70</c:v>
                </c:pt>
                <c:pt idx="6">
                  <c:v>74</c:v>
                </c:pt>
                <c:pt idx="7">
                  <c:v>78</c:v>
                </c:pt>
                <c:pt idx="8">
                  <c:v>82</c:v>
                </c:pt>
                <c:pt idx="9">
                  <c:v>86</c:v>
                </c:pt>
                <c:pt idx="10">
                  <c:v>90</c:v>
                </c:pt>
              </c:numCache>
            </c:numRef>
          </c:cat>
          <c:val>
            <c:numRef>
              <c:f>'Zimmerman Graphical View I'!$F$33:$P$33</c:f>
              <c:numCache>
                <c:formatCode>0.00%</c:formatCode>
                <c:ptCount val="11"/>
                <c:pt idx="0">
                  <c:v>-0.64200000000000035</c:v>
                </c:pt>
                <c:pt idx="1">
                  <c:v>-0.48200000000000021</c:v>
                </c:pt>
                <c:pt idx="2">
                  <c:v>-0.32200000000000029</c:v>
                </c:pt>
                <c:pt idx="3">
                  <c:v>-0.16200000000000037</c:v>
                </c:pt>
                <c:pt idx="4">
                  <c:v>-2.0000000000002238E-3</c:v>
                </c:pt>
                <c:pt idx="5">
                  <c:v>0.1579999999999997</c:v>
                </c:pt>
                <c:pt idx="6">
                  <c:v>0.31799999999999973</c:v>
                </c:pt>
                <c:pt idx="7">
                  <c:v>0.47799999999999976</c:v>
                </c:pt>
                <c:pt idx="8">
                  <c:v>0.63799999999999968</c:v>
                </c:pt>
                <c:pt idx="9">
                  <c:v>0.79799999999999971</c:v>
                </c:pt>
                <c:pt idx="10">
                  <c:v>0.95799999999999974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2F3B-3245-8422-E804F3728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67104"/>
        <c:axId val="193324160"/>
      </c:lineChart>
      <c:catAx>
        <c:axId val="192367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Yesterdays</a:t>
                </a:r>
                <a:r>
                  <a:rPr lang="en-US" baseline="0"/>
                  <a:t> Mean </a:t>
                </a:r>
                <a:r>
                  <a:rPr lang="en-US"/>
                  <a:t>Temperature</a:t>
                </a:r>
              </a:p>
            </c:rich>
          </c:tx>
          <c:layout>
            <c:manualLayout>
              <c:xMode val="edge"/>
              <c:yMode val="edge"/>
              <c:x val="0.3382924193299367"/>
              <c:y val="0.88075440944796002"/>
            </c:manualLayout>
          </c:layout>
          <c:overlay val="0"/>
        </c:title>
        <c:numFmt formatCode="00\ \C" sourceLinked="0"/>
        <c:majorTickMark val="out"/>
        <c:minorTickMark val="none"/>
        <c:tickLblPos val="nextTo"/>
        <c:crossAx val="193324160"/>
        <c:crosses val="autoZero"/>
        <c:auto val="1"/>
        <c:lblAlgn val="ctr"/>
        <c:lblOffset val="100"/>
        <c:noMultiLvlLbl val="0"/>
      </c:catAx>
      <c:valAx>
        <c:axId val="19332416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92367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27915573053368"/>
          <c:y val="8.1414041994750649E-2"/>
          <c:w val="0.18054177602799651"/>
          <c:h val="0.9185859580052493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Zimmermann Method for 0.5</a:t>
            </a:r>
            <a:r>
              <a:rPr lang="en-US" baseline="0"/>
              <a:t> inch</a:t>
            </a:r>
            <a:r>
              <a:rPr lang="en-US"/>
              <a:t> precipitation</a:t>
            </a:r>
          </a:p>
        </c:rich>
      </c:tx>
      <c:layout>
        <c:manualLayout>
          <c:xMode val="edge"/>
          <c:yMode val="edge"/>
          <c:x val="9.918153805071557E-2"/>
          <c:y val="5.93691906623638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192859942280968E-2"/>
          <c:y val="3.5670745976030108E-2"/>
          <c:w val="0.72424448640752481"/>
          <c:h val="0.92865850804793981"/>
        </c:manualLayout>
      </c:layout>
      <c:lineChart>
        <c:grouping val="standard"/>
        <c:varyColors val="0"/>
        <c:ser>
          <c:idx val="4"/>
          <c:order val="0"/>
          <c:tx>
            <c:strRef>
              <c:f>'Zimmerman Graphical View I'!$E$39</c:f>
              <c:strCache>
                <c:ptCount val="1"/>
                <c:pt idx="0">
                  <c:v>50,00%</c:v>
                </c:pt>
              </c:strCache>
            </c:strRef>
          </c:tx>
          <c:cat>
            <c:numRef>
              <c:f>'Zimmerman Graphical View I'!$F$38:$P$38</c:f>
              <c:numCache>
                <c:formatCode>General</c:formatCode>
                <c:ptCount val="11"/>
                <c:pt idx="0">
                  <c:v>50</c:v>
                </c:pt>
                <c:pt idx="1">
                  <c:v>54</c:v>
                </c:pt>
                <c:pt idx="2">
                  <c:v>58</c:v>
                </c:pt>
                <c:pt idx="3">
                  <c:v>62</c:v>
                </c:pt>
                <c:pt idx="4">
                  <c:v>66</c:v>
                </c:pt>
                <c:pt idx="5">
                  <c:v>70</c:v>
                </c:pt>
                <c:pt idx="6">
                  <c:v>74</c:v>
                </c:pt>
                <c:pt idx="7">
                  <c:v>78</c:v>
                </c:pt>
                <c:pt idx="8">
                  <c:v>82</c:v>
                </c:pt>
                <c:pt idx="9">
                  <c:v>86</c:v>
                </c:pt>
                <c:pt idx="10">
                  <c:v>90</c:v>
                </c:pt>
              </c:numCache>
            </c:numRef>
          </c:cat>
          <c:val>
            <c:numRef>
              <c:f>'Zimmerman Graphical View I'!$F$39:$P$39</c:f>
              <c:numCache>
                <c:formatCode>0.00%</c:formatCode>
                <c:ptCount val="11"/>
                <c:pt idx="0">
                  <c:v>-0.6419999999999999</c:v>
                </c:pt>
                <c:pt idx="1">
                  <c:v>-0.48199999999999976</c:v>
                </c:pt>
                <c:pt idx="2">
                  <c:v>-0.32199999999999984</c:v>
                </c:pt>
                <c:pt idx="3">
                  <c:v>-0.16199999999999992</c:v>
                </c:pt>
                <c:pt idx="4">
                  <c:v>-1.9999999999997797E-3</c:v>
                </c:pt>
                <c:pt idx="5">
                  <c:v>0.15800000000000014</c:v>
                </c:pt>
                <c:pt idx="6">
                  <c:v>0.31800000000000017</c:v>
                </c:pt>
                <c:pt idx="7">
                  <c:v>0.4780000000000002</c:v>
                </c:pt>
                <c:pt idx="8">
                  <c:v>0.63800000000000012</c:v>
                </c:pt>
                <c:pt idx="9">
                  <c:v>0.79800000000000015</c:v>
                </c:pt>
                <c:pt idx="10">
                  <c:v>0.95800000000000018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2FA-B843-A7D9-FE914D59665F}"/>
            </c:ext>
          </c:extLst>
        </c:ser>
        <c:ser>
          <c:idx val="5"/>
          <c:order val="1"/>
          <c:tx>
            <c:strRef>
              <c:f>'Zimmerman Graphical View I'!$E$40</c:f>
              <c:strCache>
                <c:ptCount val="1"/>
                <c:pt idx="0">
                  <c:v>55,00%</c:v>
                </c:pt>
              </c:strCache>
            </c:strRef>
          </c:tx>
          <c:cat>
            <c:numRef>
              <c:f>'Zimmerman Graphical View I'!$F$38:$P$38</c:f>
              <c:numCache>
                <c:formatCode>General</c:formatCode>
                <c:ptCount val="11"/>
                <c:pt idx="0">
                  <c:v>50</c:v>
                </c:pt>
                <c:pt idx="1">
                  <c:v>54</c:v>
                </c:pt>
                <c:pt idx="2">
                  <c:v>58</c:v>
                </c:pt>
                <c:pt idx="3">
                  <c:v>62</c:v>
                </c:pt>
                <c:pt idx="4">
                  <c:v>66</c:v>
                </c:pt>
                <c:pt idx="5">
                  <c:v>70</c:v>
                </c:pt>
                <c:pt idx="6">
                  <c:v>74</c:v>
                </c:pt>
                <c:pt idx="7">
                  <c:v>78</c:v>
                </c:pt>
                <c:pt idx="8">
                  <c:v>82</c:v>
                </c:pt>
                <c:pt idx="9">
                  <c:v>86</c:v>
                </c:pt>
                <c:pt idx="10">
                  <c:v>90</c:v>
                </c:pt>
              </c:numCache>
            </c:numRef>
          </c:cat>
          <c:val>
            <c:numRef>
              <c:f>'Zimmerman Graphical View I'!$F$40:$P$40</c:f>
              <c:numCache>
                <c:formatCode>0.00%</c:formatCode>
                <c:ptCount val="11"/>
                <c:pt idx="0">
                  <c:v>-0.69199999999999995</c:v>
                </c:pt>
                <c:pt idx="1">
                  <c:v>-0.53200000000000003</c:v>
                </c:pt>
                <c:pt idx="2">
                  <c:v>-0.37199999999999989</c:v>
                </c:pt>
                <c:pt idx="3">
                  <c:v>-0.21199999999999997</c:v>
                </c:pt>
                <c:pt idx="4">
                  <c:v>-5.1999999999999824E-2</c:v>
                </c:pt>
                <c:pt idx="5">
                  <c:v>0.1080000000000001</c:v>
                </c:pt>
                <c:pt idx="6">
                  <c:v>0.26800000000000013</c:v>
                </c:pt>
                <c:pt idx="7">
                  <c:v>0.42800000000000016</c:v>
                </c:pt>
                <c:pt idx="8">
                  <c:v>0.58800000000000008</c:v>
                </c:pt>
                <c:pt idx="9">
                  <c:v>0.74800000000000011</c:v>
                </c:pt>
                <c:pt idx="10">
                  <c:v>0.90800000000000014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2FA-B843-A7D9-FE914D59665F}"/>
            </c:ext>
          </c:extLst>
        </c:ser>
        <c:ser>
          <c:idx val="6"/>
          <c:order val="2"/>
          <c:tx>
            <c:strRef>
              <c:f>'Zimmerman Graphical View I'!$E$41</c:f>
              <c:strCache>
                <c:ptCount val="1"/>
                <c:pt idx="0">
                  <c:v>60,00%</c:v>
                </c:pt>
              </c:strCache>
            </c:strRef>
          </c:tx>
          <c:cat>
            <c:numRef>
              <c:f>'Zimmerman Graphical View I'!$F$38:$P$38</c:f>
              <c:numCache>
                <c:formatCode>General</c:formatCode>
                <c:ptCount val="11"/>
                <c:pt idx="0">
                  <c:v>50</c:v>
                </c:pt>
                <c:pt idx="1">
                  <c:v>54</c:v>
                </c:pt>
                <c:pt idx="2">
                  <c:v>58</c:v>
                </c:pt>
                <c:pt idx="3">
                  <c:v>62</c:v>
                </c:pt>
                <c:pt idx="4">
                  <c:v>66</c:v>
                </c:pt>
                <c:pt idx="5">
                  <c:v>70</c:v>
                </c:pt>
                <c:pt idx="6">
                  <c:v>74</c:v>
                </c:pt>
                <c:pt idx="7">
                  <c:v>78</c:v>
                </c:pt>
                <c:pt idx="8">
                  <c:v>82</c:v>
                </c:pt>
                <c:pt idx="9">
                  <c:v>86</c:v>
                </c:pt>
                <c:pt idx="10">
                  <c:v>90</c:v>
                </c:pt>
              </c:numCache>
            </c:numRef>
          </c:cat>
          <c:val>
            <c:numRef>
              <c:f>'Zimmerman Graphical View I'!$F$41:$P$41</c:f>
              <c:numCache>
                <c:formatCode>0.00%</c:formatCode>
                <c:ptCount val="11"/>
                <c:pt idx="0">
                  <c:v>-0.74199999999999999</c:v>
                </c:pt>
                <c:pt idx="1">
                  <c:v>-0.58199999999999985</c:v>
                </c:pt>
                <c:pt idx="2">
                  <c:v>-0.42199999999999993</c:v>
                </c:pt>
                <c:pt idx="3">
                  <c:v>-0.26200000000000001</c:v>
                </c:pt>
                <c:pt idx="4">
                  <c:v>-0.10199999999999987</c:v>
                </c:pt>
                <c:pt idx="5">
                  <c:v>5.8000000000000052E-2</c:v>
                </c:pt>
                <c:pt idx="6">
                  <c:v>0.21800000000000008</c:v>
                </c:pt>
                <c:pt idx="7">
                  <c:v>0.37800000000000011</c:v>
                </c:pt>
                <c:pt idx="8">
                  <c:v>0.53800000000000003</c:v>
                </c:pt>
                <c:pt idx="9">
                  <c:v>0.69800000000000006</c:v>
                </c:pt>
                <c:pt idx="10">
                  <c:v>0.8580000000000001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2FA-B843-A7D9-FE914D59665F}"/>
            </c:ext>
          </c:extLst>
        </c:ser>
        <c:ser>
          <c:idx val="7"/>
          <c:order val="3"/>
          <c:tx>
            <c:strRef>
              <c:f>'Zimmerman Graphical View I'!$E$42</c:f>
              <c:strCache>
                <c:ptCount val="1"/>
                <c:pt idx="0">
                  <c:v>65,00%</c:v>
                </c:pt>
              </c:strCache>
            </c:strRef>
          </c:tx>
          <c:cat>
            <c:numRef>
              <c:f>'Zimmerman Graphical View I'!$F$38:$P$38</c:f>
              <c:numCache>
                <c:formatCode>General</c:formatCode>
                <c:ptCount val="11"/>
                <c:pt idx="0">
                  <c:v>50</c:v>
                </c:pt>
                <c:pt idx="1">
                  <c:v>54</c:v>
                </c:pt>
                <c:pt idx="2">
                  <c:v>58</c:v>
                </c:pt>
                <c:pt idx="3">
                  <c:v>62</c:v>
                </c:pt>
                <c:pt idx="4">
                  <c:v>66</c:v>
                </c:pt>
                <c:pt idx="5">
                  <c:v>70</c:v>
                </c:pt>
                <c:pt idx="6">
                  <c:v>74</c:v>
                </c:pt>
                <c:pt idx="7">
                  <c:v>78</c:v>
                </c:pt>
                <c:pt idx="8">
                  <c:v>82</c:v>
                </c:pt>
                <c:pt idx="9">
                  <c:v>86</c:v>
                </c:pt>
                <c:pt idx="10">
                  <c:v>90</c:v>
                </c:pt>
              </c:numCache>
            </c:numRef>
          </c:cat>
          <c:val>
            <c:numRef>
              <c:f>'Zimmerman Graphical View I'!$F$42:$P$42</c:f>
              <c:numCache>
                <c:formatCode>0.00%</c:formatCode>
                <c:ptCount val="11"/>
                <c:pt idx="0">
                  <c:v>-0.79200000000000004</c:v>
                </c:pt>
                <c:pt idx="1">
                  <c:v>-0.63200000000000012</c:v>
                </c:pt>
                <c:pt idx="2">
                  <c:v>-0.47199999999999998</c:v>
                </c:pt>
                <c:pt idx="3">
                  <c:v>-0.31200000000000006</c:v>
                </c:pt>
                <c:pt idx="4">
                  <c:v>-0.15199999999999991</c:v>
                </c:pt>
                <c:pt idx="5">
                  <c:v>8.0000000000000071E-3</c:v>
                </c:pt>
                <c:pt idx="6">
                  <c:v>0.16800000000000004</c:v>
                </c:pt>
                <c:pt idx="7">
                  <c:v>0.32800000000000007</c:v>
                </c:pt>
                <c:pt idx="8">
                  <c:v>0.48799999999999999</c:v>
                </c:pt>
                <c:pt idx="9">
                  <c:v>0.64800000000000002</c:v>
                </c:pt>
                <c:pt idx="10">
                  <c:v>0.80800000000000005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2FA-B843-A7D9-FE914D59665F}"/>
            </c:ext>
          </c:extLst>
        </c:ser>
        <c:ser>
          <c:idx val="8"/>
          <c:order val="4"/>
          <c:tx>
            <c:strRef>
              <c:f>'Zimmerman Graphical View I'!$E$43</c:f>
              <c:strCache>
                <c:ptCount val="1"/>
                <c:pt idx="0">
                  <c:v>70,00%</c:v>
                </c:pt>
              </c:strCache>
            </c:strRef>
          </c:tx>
          <c:cat>
            <c:numRef>
              <c:f>'Zimmerman Graphical View I'!$F$38:$P$38</c:f>
              <c:numCache>
                <c:formatCode>General</c:formatCode>
                <c:ptCount val="11"/>
                <c:pt idx="0">
                  <c:v>50</c:v>
                </c:pt>
                <c:pt idx="1">
                  <c:v>54</c:v>
                </c:pt>
                <c:pt idx="2">
                  <c:v>58</c:v>
                </c:pt>
                <c:pt idx="3">
                  <c:v>62</c:v>
                </c:pt>
                <c:pt idx="4">
                  <c:v>66</c:v>
                </c:pt>
                <c:pt idx="5">
                  <c:v>70</c:v>
                </c:pt>
                <c:pt idx="6">
                  <c:v>74</c:v>
                </c:pt>
                <c:pt idx="7">
                  <c:v>78</c:v>
                </c:pt>
                <c:pt idx="8">
                  <c:v>82</c:v>
                </c:pt>
                <c:pt idx="9">
                  <c:v>86</c:v>
                </c:pt>
                <c:pt idx="10">
                  <c:v>90</c:v>
                </c:pt>
              </c:numCache>
            </c:numRef>
          </c:cat>
          <c:val>
            <c:numRef>
              <c:f>'Zimmerman Graphical View I'!$F$43:$P$43</c:f>
              <c:numCache>
                <c:formatCode>0.00%</c:formatCode>
                <c:ptCount val="11"/>
                <c:pt idx="0">
                  <c:v>-0.84200000000000008</c:v>
                </c:pt>
                <c:pt idx="1">
                  <c:v>-0.68199999999999994</c:v>
                </c:pt>
                <c:pt idx="2">
                  <c:v>-0.52200000000000002</c:v>
                </c:pt>
                <c:pt idx="3">
                  <c:v>-0.3620000000000001</c:v>
                </c:pt>
                <c:pt idx="4">
                  <c:v>-0.20199999999999996</c:v>
                </c:pt>
                <c:pt idx="5">
                  <c:v>-4.2000000000000037E-2</c:v>
                </c:pt>
                <c:pt idx="6">
                  <c:v>0.11799999999999999</c:v>
                </c:pt>
                <c:pt idx="7">
                  <c:v>0.27800000000000002</c:v>
                </c:pt>
                <c:pt idx="8">
                  <c:v>0.43799999999999994</c:v>
                </c:pt>
                <c:pt idx="9">
                  <c:v>0.59799999999999998</c:v>
                </c:pt>
                <c:pt idx="10">
                  <c:v>0.75800000000000001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A2FA-B843-A7D9-FE914D59665F}"/>
            </c:ext>
          </c:extLst>
        </c:ser>
        <c:ser>
          <c:idx val="9"/>
          <c:order val="5"/>
          <c:tx>
            <c:strRef>
              <c:f>'Zimmerman Graphical View I'!$E$44</c:f>
              <c:strCache>
                <c:ptCount val="1"/>
                <c:pt idx="0">
                  <c:v>75,00%</c:v>
                </c:pt>
              </c:strCache>
            </c:strRef>
          </c:tx>
          <c:cat>
            <c:numRef>
              <c:f>'Zimmerman Graphical View I'!$F$38:$P$38</c:f>
              <c:numCache>
                <c:formatCode>General</c:formatCode>
                <c:ptCount val="11"/>
                <c:pt idx="0">
                  <c:v>50</c:v>
                </c:pt>
                <c:pt idx="1">
                  <c:v>54</c:v>
                </c:pt>
                <c:pt idx="2">
                  <c:v>58</c:v>
                </c:pt>
                <c:pt idx="3">
                  <c:v>62</c:v>
                </c:pt>
                <c:pt idx="4">
                  <c:v>66</c:v>
                </c:pt>
                <c:pt idx="5">
                  <c:v>70</c:v>
                </c:pt>
                <c:pt idx="6">
                  <c:v>74</c:v>
                </c:pt>
                <c:pt idx="7">
                  <c:v>78</c:v>
                </c:pt>
                <c:pt idx="8">
                  <c:v>82</c:v>
                </c:pt>
                <c:pt idx="9">
                  <c:v>86</c:v>
                </c:pt>
                <c:pt idx="10">
                  <c:v>90</c:v>
                </c:pt>
              </c:numCache>
            </c:numRef>
          </c:cat>
          <c:val>
            <c:numRef>
              <c:f>'Zimmerman Graphical View I'!$F$44:$P$44</c:f>
              <c:numCache>
                <c:formatCode>0.00%</c:formatCode>
                <c:ptCount val="11"/>
                <c:pt idx="0">
                  <c:v>-0.89200000000000013</c:v>
                </c:pt>
                <c:pt idx="1">
                  <c:v>-0.73200000000000021</c:v>
                </c:pt>
                <c:pt idx="2">
                  <c:v>-0.57200000000000006</c:v>
                </c:pt>
                <c:pt idx="3">
                  <c:v>-0.41200000000000014</c:v>
                </c:pt>
                <c:pt idx="4">
                  <c:v>-0.25200000000000022</c:v>
                </c:pt>
                <c:pt idx="5">
                  <c:v>-9.2000000000000082E-2</c:v>
                </c:pt>
                <c:pt idx="6">
                  <c:v>6.7999999999999949E-2</c:v>
                </c:pt>
                <c:pt idx="7">
                  <c:v>0.22799999999999998</c:v>
                </c:pt>
                <c:pt idx="8">
                  <c:v>0.3879999999999999</c:v>
                </c:pt>
                <c:pt idx="9">
                  <c:v>0.54799999999999993</c:v>
                </c:pt>
                <c:pt idx="10">
                  <c:v>0.70799999999999996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A2FA-B843-A7D9-FE914D59665F}"/>
            </c:ext>
          </c:extLst>
        </c:ser>
        <c:ser>
          <c:idx val="10"/>
          <c:order val="6"/>
          <c:tx>
            <c:strRef>
              <c:f>'Zimmerman Graphical View I'!$E$45</c:f>
              <c:strCache>
                <c:ptCount val="1"/>
                <c:pt idx="0">
                  <c:v>80,00%</c:v>
                </c:pt>
              </c:strCache>
            </c:strRef>
          </c:tx>
          <c:cat>
            <c:numRef>
              <c:f>'Zimmerman Graphical View I'!$F$38:$P$38</c:f>
              <c:numCache>
                <c:formatCode>General</c:formatCode>
                <c:ptCount val="11"/>
                <c:pt idx="0">
                  <c:v>50</c:v>
                </c:pt>
                <c:pt idx="1">
                  <c:v>54</c:v>
                </c:pt>
                <c:pt idx="2">
                  <c:v>58</c:v>
                </c:pt>
                <c:pt idx="3">
                  <c:v>62</c:v>
                </c:pt>
                <c:pt idx="4">
                  <c:v>66</c:v>
                </c:pt>
                <c:pt idx="5">
                  <c:v>70</c:v>
                </c:pt>
                <c:pt idx="6">
                  <c:v>74</c:v>
                </c:pt>
                <c:pt idx="7">
                  <c:v>78</c:v>
                </c:pt>
                <c:pt idx="8">
                  <c:v>82</c:v>
                </c:pt>
                <c:pt idx="9">
                  <c:v>86</c:v>
                </c:pt>
                <c:pt idx="10">
                  <c:v>90</c:v>
                </c:pt>
              </c:numCache>
            </c:numRef>
          </c:cat>
          <c:val>
            <c:numRef>
              <c:f>'Zimmerman Graphical View I'!$F$45:$P$45</c:f>
              <c:numCache>
                <c:formatCode>0.00%</c:formatCode>
                <c:ptCount val="11"/>
                <c:pt idx="0">
                  <c:v>-0.94200000000000017</c:v>
                </c:pt>
                <c:pt idx="1">
                  <c:v>-0.78200000000000003</c:v>
                </c:pt>
                <c:pt idx="2">
                  <c:v>-0.62200000000000011</c:v>
                </c:pt>
                <c:pt idx="3">
                  <c:v>-0.46200000000000019</c:v>
                </c:pt>
                <c:pt idx="4">
                  <c:v>-0.30200000000000005</c:v>
                </c:pt>
                <c:pt idx="5">
                  <c:v>-0.14200000000000013</c:v>
                </c:pt>
                <c:pt idx="6">
                  <c:v>1.7999999999999905E-2</c:v>
                </c:pt>
                <c:pt idx="7">
                  <c:v>0.17799999999999994</c:v>
                </c:pt>
                <c:pt idx="8">
                  <c:v>0.33799999999999986</c:v>
                </c:pt>
                <c:pt idx="9">
                  <c:v>0.49799999999999989</c:v>
                </c:pt>
                <c:pt idx="10">
                  <c:v>0.65799999999999992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A2FA-B843-A7D9-FE914D59665F}"/>
            </c:ext>
          </c:extLst>
        </c:ser>
        <c:ser>
          <c:idx val="11"/>
          <c:order val="7"/>
          <c:tx>
            <c:strRef>
              <c:f>'Zimmerman Graphical View I'!$E$46</c:f>
              <c:strCache>
                <c:ptCount val="1"/>
                <c:pt idx="0">
                  <c:v>85,00%</c:v>
                </c:pt>
              </c:strCache>
            </c:strRef>
          </c:tx>
          <c:cat>
            <c:numRef>
              <c:f>'Zimmerman Graphical View I'!$F$38:$P$38</c:f>
              <c:numCache>
                <c:formatCode>General</c:formatCode>
                <c:ptCount val="11"/>
                <c:pt idx="0">
                  <c:v>50</c:v>
                </c:pt>
                <c:pt idx="1">
                  <c:v>54</c:v>
                </c:pt>
                <c:pt idx="2">
                  <c:v>58</c:v>
                </c:pt>
                <c:pt idx="3">
                  <c:v>62</c:v>
                </c:pt>
                <c:pt idx="4">
                  <c:v>66</c:v>
                </c:pt>
                <c:pt idx="5">
                  <c:v>70</c:v>
                </c:pt>
                <c:pt idx="6">
                  <c:v>74</c:v>
                </c:pt>
                <c:pt idx="7">
                  <c:v>78</c:v>
                </c:pt>
                <c:pt idx="8">
                  <c:v>82</c:v>
                </c:pt>
                <c:pt idx="9">
                  <c:v>86</c:v>
                </c:pt>
                <c:pt idx="10">
                  <c:v>90</c:v>
                </c:pt>
              </c:numCache>
            </c:numRef>
          </c:cat>
          <c:val>
            <c:numRef>
              <c:f>'Zimmerman Graphical View I'!$F$46:$P$46</c:f>
              <c:numCache>
                <c:formatCode>0.00%</c:formatCode>
                <c:ptCount val="11"/>
                <c:pt idx="0">
                  <c:v>-0.99200000000000021</c:v>
                </c:pt>
                <c:pt idx="1">
                  <c:v>-0.83200000000000029</c:v>
                </c:pt>
                <c:pt idx="2">
                  <c:v>-0.67200000000000015</c:v>
                </c:pt>
                <c:pt idx="3">
                  <c:v>-0.51200000000000023</c:v>
                </c:pt>
                <c:pt idx="4">
                  <c:v>-0.35200000000000031</c:v>
                </c:pt>
                <c:pt idx="5">
                  <c:v>-0.19200000000000017</c:v>
                </c:pt>
                <c:pt idx="6">
                  <c:v>-3.200000000000025E-2</c:v>
                </c:pt>
                <c:pt idx="7">
                  <c:v>0.12799999999999989</c:v>
                </c:pt>
                <c:pt idx="8">
                  <c:v>0.28799999999999981</c:v>
                </c:pt>
                <c:pt idx="9">
                  <c:v>0.44799999999999984</c:v>
                </c:pt>
                <c:pt idx="10">
                  <c:v>0.60799999999999987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A2FA-B843-A7D9-FE914D59665F}"/>
            </c:ext>
          </c:extLst>
        </c:ser>
        <c:ser>
          <c:idx val="12"/>
          <c:order val="8"/>
          <c:tx>
            <c:strRef>
              <c:f>'Zimmerman Graphical View I'!$E$47</c:f>
              <c:strCache>
                <c:ptCount val="1"/>
                <c:pt idx="0">
                  <c:v>90,00%</c:v>
                </c:pt>
              </c:strCache>
            </c:strRef>
          </c:tx>
          <c:cat>
            <c:numRef>
              <c:f>'Zimmerman Graphical View I'!$F$38:$P$38</c:f>
              <c:numCache>
                <c:formatCode>General</c:formatCode>
                <c:ptCount val="11"/>
                <c:pt idx="0">
                  <c:v>50</c:v>
                </c:pt>
                <c:pt idx="1">
                  <c:v>54</c:v>
                </c:pt>
                <c:pt idx="2">
                  <c:v>58</c:v>
                </c:pt>
                <c:pt idx="3">
                  <c:v>62</c:v>
                </c:pt>
                <c:pt idx="4">
                  <c:v>66</c:v>
                </c:pt>
                <c:pt idx="5">
                  <c:v>70</c:v>
                </c:pt>
                <c:pt idx="6">
                  <c:v>74</c:v>
                </c:pt>
                <c:pt idx="7">
                  <c:v>78</c:v>
                </c:pt>
                <c:pt idx="8">
                  <c:v>82</c:v>
                </c:pt>
                <c:pt idx="9">
                  <c:v>86</c:v>
                </c:pt>
                <c:pt idx="10">
                  <c:v>90</c:v>
                </c:pt>
              </c:numCache>
            </c:numRef>
          </c:cat>
          <c:val>
            <c:numRef>
              <c:f>'Zimmerman Graphical View I'!$F$47:$P$47</c:f>
              <c:numCache>
                <c:formatCode>0.00%</c:formatCode>
                <c:ptCount val="11"/>
                <c:pt idx="0">
                  <c:v>-1.0420000000000003</c:v>
                </c:pt>
                <c:pt idx="1">
                  <c:v>-0.88200000000000012</c:v>
                </c:pt>
                <c:pt idx="2">
                  <c:v>-0.7220000000000002</c:v>
                </c:pt>
                <c:pt idx="3">
                  <c:v>-0.56200000000000028</c:v>
                </c:pt>
                <c:pt idx="4">
                  <c:v>-0.40200000000000014</c:v>
                </c:pt>
                <c:pt idx="5">
                  <c:v>-0.24200000000000021</c:v>
                </c:pt>
                <c:pt idx="6">
                  <c:v>-8.2000000000000295E-2</c:v>
                </c:pt>
                <c:pt idx="7">
                  <c:v>7.7999999999999847E-2</c:v>
                </c:pt>
                <c:pt idx="8">
                  <c:v>0.23799999999999977</c:v>
                </c:pt>
                <c:pt idx="9">
                  <c:v>0.3979999999999998</c:v>
                </c:pt>
                <c:pt idx="10">
                  <c:v>0.55799999999999983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A2FA-B843-A7D9-FE914D59665F}"/>
            </c:ext>
          </c:extLst>
        </c:ser>
        <c:ser>
          <c:idx val="13"/>
          <c:order val="9"/>
          <c:tx>
            <c:strRef>
              <c:f>'Zimmerman Graphical View I'!$E$48</c:f>
              <c:strCache>
                <c:ptCount val="1"/>
                <c:pt idx="0">
                  <c:v>95,00%</c:v>
                </c:pt>
              </c:strCache>
            </c:strRef>
          </c:tx>
          <c:cat>
            <c:numRef>
              <c:f>'Zimmerman Graphical View I'!$F$38:$P$38</c:f>
              <c:numCache>
                <c:formatCode>General</c:formatCode>
                <c:ptCount val="11"/>
                <c:pt idx="0">
                  <c:v>50</c:v>
                </c:pt>
                <c:pt idx="1">
                  <c:v>54</c:v>
                </c:pt>
                <c:pt idx="2">
                  <c:v>58</c:v>
                </c:pt>
                <c:pt idx="3">
                  <c:v>62</c:v>
                </c:pt>
                <c:pt idx="4">
                  <c:v>66</c:v>
                </c:pt>
                <c:pt idx="5">
                  <c:v>70</c:v>
                </c:pt>
                <c:pt idx="6">
                  <c:v>74</c:v>
                </c:pt>
                <c:pt idx="7">
                  <c:v>78</c:v>
                </c:pt>
                <c:pt idx="8">
                  <c:v>82</c:v>
                </c:pt>
                <c:pt idx="9">
                  <c:v>86</c:v>
                </c:pt>
                <c:pt idx="10">
                  <c:v>90</c:v>
                </c:pt>
              </c:numCache>
            </c:numRef>
          </c:cat>
          <c:val>
            <c:numRef>
              <c:f>'Zimmerman Graphical View I'!$F$48:$P$48</c:f>
              <c:numCache>
                <c:formatCode>0.00%</c:formatCode>
                <c:ptCount val="11"/>
                <c:pt idx="0">
                  <c:v>-1.0920000000000005</c:v>
                </c:pt>
                <c:pt idx="1">
                  <c:v>-0.93200000000000038</c:v>
                </c:pt>
                <c:pt idx="2">
                  <c:v>-0.77200000000000024</c:v>
                </c:pt>
                <c:pt idx="3">
                  <c:v>-0.61200000000000032</c:v>
                </c:pt>
                <c:pt idx="4">
                  <c:v>-0.4520000000000004</c:v>
                </c:pt>
                <c:pt idx="5">
                  <c:v>-0.29200000000000026</c:v>
                </c:pt>
                <c:pt idx="6">
                  <c:v>-0.13200000000000034</c:v>
                </c:pt>
                <c:pt idx="7">
                  <c:v>2.7999999999999803E-2</c:v>
                </c:pt>
                <c:pt idx="8">
                  <c:v>0.18799999999999972</c:v>
                </c:pt>
                <c:pt idx="9">
                  <c:v>0.34799999999999975</c:v>
                </c:pt>
                <c:pt idx="10">
                  <c:v>0.50799999999999979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A2FA-B843-A7D9-FE914D59665F}"/>
            </c:ext>
          </c:extLst>
        </c:ser>
        <c:ser>
          <c:idx val="14"/>
          <c:order val="10"/>
          <c:tx>
            <c:strRef>
              <c:f>'Zimmerman Graphical View I'!$E$49</c:f>
              <c:strCache>
                <c:ptCount val="1"/>
                <c:pt idx="0">
                  <c:v>100,00%</c:v>
                </c:pt>
              </c:strCache>
            </c:strRef>
          </c:tx>
          <c:cat>
            <c:numRef>
              <c:f>'Zimmerman Graphical View I'!$F$38:$P$38</c:f>
              <c:numCache>
                <c:formatCode>General</c:formatCode>
                <c:ptCount val="11"/>
                <c:pt idx="0">
                  <c:v>50</c:v>
                </c:pt>
                <c:pt idx="1">
                  <c:v>54</c:v>
                </c:pt>
                <c:pt idx="2">
                  <c:v>58</c:v>
                </c:pt>
                <c:pt idx="3">
                  <c:v>62</c:v>
                </c:pt>
                <c:pt idx="4">
                  <c:v>66</c:v>
                </c:pt>
                <c:pt idx="5">
                  <c:v>70</c:v>
                </c:pt>
                <c:pt idx="6">
                  <c:v>74</c:v>
                </c:pt>
                <c:pt idx="7">
                  <c:v>78</c:v>
                </c:pt>
                <c:pt idx="8">
                  <c:v>82</c:v>
                </c:pt>
                <c:pt idx="9">
                  <c:v>86</c:v>
                </c:pt>
                <c:pt idx="10">
                  <c:v>90</c:v>
                </c:pt>
              </c:numCache>
            </c:numRef>
          </c:cat>
          <c:val>
            <c:numRef>
              <c:f>'Zimmerman Graphical View I'!$F$49:$P$49</c:f>
              <c:numCache>
                <c:formatCode>0.00%</c:formatCode>
                <c:ptCount val="11"/>
                <c:pt idx="0">
                  <c:v>-1.1420000000000003</c:v>
                </c:pt>
                <c:pt idx="1">
                  <c:v>-0.98200000000000021</c:v>
                </c:pt>
                <c:pt idx="2">
                  <c:v>-0.82200000000000029</c:v>
                </c:pt>
                <c:pt idx="3">
                  <c:v>-0.66200000000000037</c:v>
                </c:pt>
                <c:pt idx="4">
                  <c:v>-0.50200000000000022</c:v>
                </c:pt>
                <c:pt idx="5">
                  <c:v>-0.3420000000000003</c:v>
                </c:pt>
                <c:pt idx="6">
                  <c:v>-0.18200000000000038</c:v>
                </c:pt>
                <c:pt idx="7">
                  <c:v>-2.2000000000000242E-2</c:v>
                </c:pt>
                <c:pt idx="8">
                  <c:v>0.13799999999999968</c:v>
                </c:pt>
                <c:pt idx="9">
                  <c:v>0.29799999999999971</c:v>
                </c:pt>
                <c:pt idx="10">
                  <c:v>0.45799999999999974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A2FA-B843-A7D9-FE914D596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733632"/>
        <c:axId val="193327616"/>
      </c:lineChart>
      <c:catAx>
        <c:axId val="193733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Yesterdays</a:t>
                </a:r>
                <a:r>
                  <a:rPr lang="en-US" baseline="0"/>
                  <a:t> Mean </a:t>
                </a:r>
                <a:r>
                  <a:rPr lang="en-US"/>
                  <a:t>Temperature</a:t>
                </a:r>
              </a:p>
            </c:rich>
          </c:tx>
          <c:layout>
            <c:manualLayout>
              <c:xMode val="edge"/>
              <c:yMode val="edge"/>
              <c:x val="0.3382924193299367"/>
              <c:y val="0.88075440944796002"/>
            </c:manualLayout>
          </c:layout>
          <c:overlay val="0"/>
        </c:title>
        <c:numFmt formatCode="00\ \C" sourceLinked="0"/>
        <c:majorTickMark val="out"/>
        <c:minorTickMark val="none"/>
        <c:tickLblPos val="nextTo"/>
        <c:crossAx val="193327616"/>
        <c:crosses val="autoZero"/>
        <c:auto val="1"/>
        <c:lblAlgn val="ctr"/>
        <c:lblOffset val="100"/>
        <c:noMultiLvlLbl val="0"/>
      </c:catAx>
      <c:valAx>
        <c:axId val="19332761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93733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27915573053368"/>
          <c:y val="8.1414041994750649E-2"/>
          <c:w val="0.18054177602799651"/>
          <c:h val="0.9185859580052493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51</xdr:row>
      <xdr:rowOff>0</xdr:rowOff>
    </xdr:from>
    <xdr:to>
      <xdr:col>15</xdr:col>
      <xdr:colOff>209550</xdr:colOff>
      <xdr:row>77</xdr:row>
      <xdr:rowOff>180975</xdr:rowOff>
    </xdr:to>
    <xdr:graphicFrame macro="">
      <xdr:nvGraphicFramePr>
        <xdr:cNvPr id="2" name="Chart 1" title="Zimmermann Method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79</xdr:row>
      <xdr:rowOff>180975</xdr:rowOff>
    </xdr:from>
    <xdr:to>
      <xdr:col>15</xdr:col>
      <xdr:colOff>209550</xdr:colOff>
      <xdr:row>106</xdr:row>
      <xdr:rowOff>171451</xdr:rowOff>
    </xdr:to>
    <xdr:graphicFrame macro="">
      <xdr:nvGraphicFramePr>
        <xdr:cNvPr id="3" name="Chart 2" title="Zimmermann Method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190500</xdr:colOff>
      <xdr:row>109</xdr:row>
      <xdr:rowOff>0</xdr:rowOff>
    </xdr:from>
    <xdr:to>
      <xdr:col>15</xdr:col>
      <xdr:colOff>190500</xdr:colOff>
      <xdr:row>135</xdr:row>
      <xdr:rowOff>180976</xdr:rowOff>
    </xdr:to>
    <xdr:graphicFrame macro="">
      <xdr:nvGraphicFramePr>
        <xdr:cNvPr id="4" name="Chart 3" title="Zimmermann Method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0.78246</cdr:x>
      <cdr:y>0.04082</cdr:y>
    </cdr:from>
    <cdr:to>
      <cdr:x>0.97024</cdr:x>
      <cdr:y>0.09648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67366" y="209569"/>
          <a:ext cx="1336087" cy="2857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000" b="1"/>
            <a:t>Yesterdays Mean Humitity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0.78782</cdr:x>
      <cdr:y>0.04268</cdr:y>
    </cdr:from>
    <cdr:to>
      <cdr:x>0.9756</cdr:x>
      <cdr:y>0.09834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605466" y="219094"/>
          <a:ext cx="1336087" cy="2857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000" b="1"/>
            <a:t>Yesterdays Mean Humitity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0.77979</cdr:x>
      <cdr:y>0.03711</cdr:y>
    </cdr:from>
    <cdr:to>
      <cdr:x>0.96757</cdr:x>
      <cdr:y>0.09277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48316" y="190519"/>
          <a:ext cx="1336087" cy="2857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000" b="1"/>
            <a:t>Yesterdays Mean Humitity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51</xdr:row>
      <xdr:rowOff>0</xdr:rowOff>
    </xdr:from>
    <xdr:to>
      <xdr:col>15</xdr:col>
      <xdr:colOff>209550</xdr:colOff>
      <xdr:row>77</xdr:row>
      <xdr:rowOff>180975</xdr:rowOff>
    </xdr:to>
    <xdr:graphicFrame macro="">
      <xdr:nvGraphicFramePr>
        <xdr:cNvPr id="2" name="Chart 1" title="Zimmermann Method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79</xdr:row>
      <xdr:rowOff>180975</xdr:rowOff>
    </xdr:from>
    <xdr:to>
      <xdr:col>15</xdr:col>
      <xdr:colOff>209550</xdr:colOff>
      <xdr:row>106</xdr:row>
      <xdr:rowOff>171451</xdr:rowOff>
    </xdr:to>
    <xdr:graphicFrame macro="">
      <xdr:nvGraphicFramePr>
        <xdr:cNvPr id="3" name="Chart 2" title="Zimmermann Method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190500</xdr:colOff>
      <xdr:row>109</xdr:row>
      <xdr:rowOff>0</xdr:rowOff>
    </xdr:from>
    <xdr:to>
      <xdr:col>15</xdr:col>
      <xdr:colOff>190500</xdr:colOff>
      <xdr:row>135</xdr:row>
      <xdr:rowOff>180976</xdr:rowOff>
    </xdr:to>
    <xdr:graphicFrame macro="">
      <xdr:nvGraphicFramePr>
        <xdr:cNvPr id="4" name="Chart 3" title="Zimmermann Method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0.77597</cdr:x>
      <cdr:y>0.04268</cdr:y>
    </cdr:from>
    <cdr:to>
      <cdr:x>0.96375</cdr:x>
      <cdr:y>0.09834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58153" y="219094"/>
          <a:ext cx="1345031" cy="2857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000" b="1"/>
            <a:t>Yesterdays Mean Humitity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0.77996</cdr:x>
      <cdr:y>0.04268</cdr:y>
    </cdr:from>
    <cdr:to>
      <cdr:x>0.96774</cdr:x>
      <cdr:y>0.09834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86728" y="219094"/>
          <a:ext cx="1345031" cy="2857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000" b="1"/>
            <a:t>Yesterdays Mean Humitity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0.77597</cdr:x>
      <cdr:y>0.03711</cdr:y>
    </cdr:from>
    <cdr:to>
      <cdr:x>0.96375</cdr:x>
      <cdr:y>0.09277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58153" y="190519"/>
          <a:ext cx="1345031" cy="2857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000" b="1"/>
            <a:t>Yesterdays Mean Humitity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workbookViewId="0">
      <selection activeCell="C20" sqref="C20:D20"/>
    </sheetView>
  </sheetViews>
  <sheetFormatPr defaultRowHeight="15" x14ac:dyDescent="0.25"/>
  <cols>
    <col min="1" max="1" width="2.5703125" customWidth="1"/>
    <col min="2" max="2" width="34.140625" customWidth="1"/>
    <col min="3" max="3" width="5.140625" style="58" customWidth="1"/>
    <col min="4" max="4" width="4.5703125" style="73" customWidth="1"/>
    <col min="5" max="5" width="4.85546875" style="73" customWidth="1"/>
    <col min="6" max="6" width="22.85546875" customWidth="1"/>
    <col min="7" max="7" width="19" customWidth="1"/>
    <col min="8" max="8" width="6.140625" customWidth="1"/>
    <col min="9" max="9" width="14.140625" customWidth="1"/>
    <col min="10" max="10" width="0.140625" hidden="1" customWidth="1"/>
    <col min="11" max="11" width="4.42578125" customWidth="1"/>
  </cols>
  <sheetData>
    <row r="1" spans="1:11" x14ac:dyDescent="0.2">
      <c r="A1" s="45" t="s">
        <v>7</v>
      </c>
      <c r="B1" s="46"/>
      <c r="C1" s="49"/>
      <c r="D1" s="63"/>
      <c r="E1" s="63"/>
      <c r="F1" s="1"/>
      <c r="G1" s="1"/>
      <c r="H1" s="1"/>
      <c r="I1" s="1"/>
      <c r="J1" s="2"/>
      <c r="K1" s="85"/>
    </row>
    <row r="2" spans="1:11" x14ac:dyDescent="0.2">
      <c r="A2" s="3"/>
      <c r="B2" s="4"/>
      <c r="C2" s="50"/>
      <c r="D2" s="64"/>
      <c r="E2" s="64"/>
      <c r="F2" s="4"/>
      <c r="G2" s="4"/>
      <c r="H2" s="4"/>
      <c r="I2" s="4"/>
      <c r="J2" s="5"/>
      <c r="K2" s="86"/>
    </row>
    <row r="3" spans="1:11" x14ac:dyDescent="0.2">
      <c r="A3" s="3" t="s">
        <v>48</v>
      </c>
      <c r="B3" s="4"/>
      <c r="C3" s="50"/>
      <c r="D3" s="64"/>
      <c r="E3" s="64"/>
      <c r="F3" s="4"/>
      <c r="G3" s="4"/>
      <c r="H3" s="4"/>
      <c r="I3" s="4"/>
      <c r="J3" s="5"/>
      <c r="K3" s="86"/>
    </row>
    <row r="4" spans="1:11" x14ac:dyDescent="0.2">
      <c r="A4" s="3"/>
      <c r="B4" s="4"/>
      <c r="C4" s="50"/>
      <c r="D4" s="64"/>
      <c r="E4" s="64"/>
      <c r="F4" s="4"/>
      <c r="G4" s="4"/>
      <c r="H4" s="4"/>
      <c r="I4" s="4"/>
      <c r="J4" s="5"/>
      <c r="K4" s="86"/>
    </row>
    <row r="5" spans="1:11" ht="30.75" customHeight="1" x14ac:dyDescent="0.2">
      <c r="A5" s="6" t="s">
        <v>10</v>
      </c>
      <c r="B5" s="111" t="s">
        <v>28</v>
      </c>
      <c r="C5" s="112"/>
      <c r="D5" s="112"/>
      <c r="E5" s="112"/>
      <c r="F5" s="112"/>
      <c r="G5" s="112"/>
      <c r="H5" s="112"/>
      <c r="I5" s="112"/>
      <c r="J5" s="113"/>
      <c r="K5" s="86"/>
    </row>
    <row r="6" spans="1:11" ht="30" customHeight="1" x14ac:dyDescent="0.2">
      <c r="A6" s="7" t="s">
        <v>10</v>
      </c>
      <c r="B6" s="114" t="s">
        <v>27</v>
      </c>
      <c r="C6" s="115"/>
      <c r="D6" s="115"/>
      <c r="E6" s="115"/>
      <c r="F6" s="115"/>
      <c r="G6" s="115"/>
      <c r="H6" s="115"/>
      <c r="I6" s="115"/>
      <c r="J6" s="116"/>
      <c r="K6" s="86"/>
    </row>
    <row r="7" spans="1:11" ht="30.75" customHeight="1" x14ac:dyDescent="0.2">
      <c r="A7" s="6" t="s">
        <v>10</v>
      </c>
      <c r="B7" s="114" t="s">
        <v>29</v>
      </c>
      <c r="C7" s="115"/>
      <c r="D7" s="115"/>
      <c r="E7" s="115"/>
      <c r="F7" s="115"/>
      <c r="G7" s="115"/>
      <c r="H7" s="115"/>
      <c r="I7" s="115"/>
      <c r="J7" s="116"/>
      <c r="K7" s="86"/>
    </row>
    <row r="8" spans="1:11" x14ac:dyDescent="0.2">
      <c r="A8" s="3"/>
      <c r="B8" s="4"/>
      <c r="C8" s="50"/>
      <c r="D8" s="64"/>
      <c r="E8" s="64"/>
      <c r="F8" s="4"/>
      <c r="G8" s="4"/>
      <c r="H8" s="4"/>
      <c r="I8" s="4"/>
      <c r="J8" s="5"/>
      <c r="K8" s="86"/>
    </row>
    <row r="9" spans="1:11" ht="30.75" customHeight="1" x14ac:dyDescent="0.25">
      <c r="A9" s="117" t="s">
        <v>49</v>
      </c>
      <c r="B9" s="118"/>
      <c r="C9" s="118"/>
      <c r="D9" s="118"/>
      <c r="E9" s="118"/>
      <c r="F9" s="118"/>
      <c r="G9" s="118"/>
      <c r="H9" s="118"/>
      <c r="I9" s="118"/>
      <c r="J9" s="119"/>
      <c r="K9" s="86"/>
    </row>
    <row r="10" spans="1:11" s="26" customFormat="1" x14ac:dyDescent="0.2">
      <c r="A10" s="3"/>
      <c r="B10" s="8"/>
      <c r="C10" s="51"/>
      <c r="D10" s="65"/>
      <c r="E10" s="65"/>
      <c r="F10" s="8"/>
      <c r="G10" s="8"/>
      <c r="H10" s="8"/>
      <c r="I10" s="8"/>
      <c r="J10" s="25"/>
      <c r="K10" s="87"/>
    </row>
    <row r="11" spans="1:11" s="26" customFormat="1" x14ac:dyDescent="0.25">
      <c r="A11" s="27" t="s">
        <v>10</v>
      </c>
      <c r="B11" s="8" t="s">
        <v>23</v>
      </c>
      <c r="C11" s="51"/>
      <c r="D11" s="65"/>
      <c r="E11" s="65"/>
      <c r="F11" s="8"/>
      <c r="G11" s="8"/>
      <c r="H11" s="8"/>
      <c r="I11" s="8"/>
      <c r="J11" s="25"/>
      <c r="K11" s="87"/>
    </row>
    <row r="12" spans="1:11" s="26" customFormat="1" x14ac:dyDescent="0.25">
      <c r="A12" s="27" t="s">
        <v>10</v>
      </c>
      <c r="B12" s="8" t="s">
        <v>22</v>
      </c>
      <c r="C12" s="51"/>
      <c r="D12" s="65"/>
      <c r="E12" s="65"/>
      <c r="F12" s="8"/>
      <c r="G12" s="8"/>
      <c r="H12" s="8"/>
      <c r="I12" s="8"/>
      <c r="J12" s="25"/>
      <c r="K12" s="87"/>
    </row>
    <row r="13" spans="1:11" s="26" customFormat="1" x14ac:dyDescent="0.2">
      <c r="A13" s="27" t="s">
        <v>10</v>
      </c>
      <c r="B13" s="8" t="s">
        <v>30</v>
      </c>
      <c r="C13" s="51"/>
      <c r="D13" s="65"/>
      <c r="E13" s="65"/>
      <c r="F13" s="8"/>
      <c r="G13" s="8"/>
      <c r="H13" s="8"/>
      <c r="I13" s="8"/>
      <c r="J13" s="25"/>
      <c r="K13" s="87"/>
    </row>
    <row r="14" spans="1:11" s="26" customFormat="1" x14ac:dyDescent="0.2">
      <c r="A14" s="3"/>
      <c r="B14" s="8"/>
      <c r="C14" s="51"/>
      <c r="D14" s="65"/>
      <c r="E14" s="65"/>
      <c r="F14" s="8"/>
      <c r="G14" s="8"/>
      <c r="H14" s="8"/>
      <c r="I14" s="8"/>
      <c r="J14" s="25"/>
      <c r="K14" s="87"/>
    </row>
    <row r="15" spans="1:11" s="26" customFormat="1" ht="30.75" customHeight="1" x14ac:dyDescent="0.2">
      <c r="A15" s="117" t="s">
        <v>43</v>
      </c>
      <c r="B15" s="118"/>
      <c r="C15" s="118"/>
      <c r="D15" s="118"/>
      <c r="E15" s="118"/>
      <c r="F15" s="118"/>
      <c r="G15" s="118"/>
      <c r="H15" s="118"/>
      <c r="I15" s="118"/>
      <c r="J15" s="25"/>
      <c r="K15" s="87"/>
    </row>
    <row r="16" spans="1:11" ht="15.75" thickBot="1" x14ac:dyDescent="0.25">
      <c r="A16" s="80"/>
      <c r="B16" s="81"/>
      <c r="C16" s="82"/>
      <c r="D16" s="83"/>
      <c r="E16" s="83"/>
      <c r="F16" s="81"/>
      <c r="G16" s="81"/>
      <c r="H16" s="81"/>
      <c r="I16" s="81"/>
      <c r="J16" s="84"/>
      <c r="K16" s="88"/>
    </row>
    <row r="17" spans="1:11" x14ac:dyDescent="0.2">
      <c r="A17" s="9"/>
      <c r="B17" s="10"/>
      <c r="C17" s="52"/>
      <c r="D17" s="66"/>
      <c r="E17" s="66"/>
      <c r="F17" s="10"/>
      <c r="G17" s="10"/>
      <c r="H17" s="10"/>
      <c r="I17" s="10"/>
      <c r="J17" s="11"/>
      <c r="K17" s="90"/>
    </row>
    <row r="18" spans="1:11" x14ac:dyDescent="0.2">
      <c r="A18" s="61" t="s">
        <v>32</v>
      </c>
      <c r="B18" s="13"/>
      <c r="C18" s="53"/>
      <c r="D18" s="67"/>
      <c r="E18" s="67"/>
      <c r="F18" s="13"/>
      <c r="G18" s="13"/>
      <c r="H18" s="13"/>
      <c r="I18" s="13"/>
      <c r="J18" s="14"/>
      <c r="K18" s="89"/>
    </row>
    <row r="19" spans="1:11" x14ac:dyDescent="0.2">
      <c r="A19" s="12"/>
      <c r="B19" s="13"/>
      <c r="C19" s="53"/>
      <c r="D19" s="67"/>
      <c r="E19" s="67"/>
      <c r="F19" s="13"/>
      <c r="G19" s="13"/>
      <c r="H19" s="13"/>
      <c r="I19" s="13"/>
      <c r="J19" s="14"/>
      <c r="K19" s="89"/>
    </row>
    <row r="20" spans="1:11" x14ac:dyDescent="0.2">
      <c r="A20" s="12"/>
      <c r="B20" s="13" t="s">
        <v>31</v>
      </c>
      <c r="C20" s="120" t="s">
        <v>33</v>
      </c>
      <c r="D20" s="106"/>
      <c r="E20" s="77"/>
      <c r="F20" s="94" t="s">
        <v>33</v>
      </c>
      <c r="G20" s="74"/>
      <c r="H20" s="74"/>
      <c r="I20" s="74"/>
      <c r="J20" s="14"/>
      <c r="K20" s="89"/>
    </row>
    <row r="21" spans="1:11" x14ac:dyDescent="0.2">
      <c r="A21" s="12"/>
      <c r="B21" s="13"/>
      <c r="C21" s="53"/>
      <c r="D21" s="67"/>
      <c r="E21" s="67"/>
      <c r="F21" s="94" t="s">
        <v>34</v>
      </c>
      <c r="G21" s="74"/>
      <c r="H21" s="74"/>
      <c r="I21" s="74"/>
      <c r="J21" s="14"/>
      <c r="K21" s="89"/>
    </row>
    <row r="22" spans="1:11" x14ac:dyDescent="0.2">
      <c r="A22" s="61" t="s">
        <v>26</v>
      </c>
      <c r="B22" s="62"/>
      <c r="C22" s="53"/>
      <c r="D22" s="67"/>
      <c r="E22" s="67"/>
      <c r="F22" s="74"/>
      <c r="G22" s="74"/>
      <c r="H22" s="74"/>
      <c r="I22" s="74"/>
      <c r="J22" s="14"/>
      <c r="K22" s="89"/>
    </row>
    <row r="23" spans="1:11" x14ac:dyDescent="0.2">
      <c r="A23" s="12"/>
      <c r="B23" s="13"/>
      <c r="C23" s="53"/>
      <c r="D23" s="67"/>
      <c r="E23" s="67"/>
      <c r="F23" s="74"/>
      <c r="G23" s="74"/>
      <c r="H23" s="74"/>
      <c r="I23" s="74"/>
      <c r="J23" s="14"/>
      <c r="K23" s="89"/>
    </row>
    <row r="24" spans="1:11" x14ac:dyDescent="0.2">
      <c r="A24" s="12"/>
      <c r="B24" s="13" t="s">
        <v>0</v>
      </c>
      <c r="C24" s="107">
        <v>0.35</v>
      </c>
      <c r="D24" s="108"/>
      <c r="E24" s="77"/>
      <c r="F24" s="74"/>
      <c r="G24" s="74"/>
      <c r="H24" s="74"/>
      <c r="I24" s="74"/>
      <c r="J24" s="14"/>
      <c r="K24" s="89"/>
    </row>
    <row r="25" spans="1:11" x14ac:dyDescent="0.2">
      <c r="A25" s="12"/>
      <c r="B25" s="13" t="s">
        <v>1</v>
      </c>
      <c r="C25" s="107">
        <v>0.85</v>
      </c>
      <c r="D25" s="108"/>
      <c r="E25" s="77"/>
      <c r="F25" s="74"/>
      <c r="G25" s="74"/>
      <c r="H25" s="75"/>
      <c r="I25" s="74"/>
      <c r="J25" s="14"/>
      <c r="K25" s="89"/>
    </row>
    <row r="26" spans="1:11" x14ac:dyDescent="0.25">
      <c r="A26" s="12"/>
      <c r="B26" s="13"/>
      <c r="C26" s="53"/>
      <c r="D26" s="67"/>
      <c r="E26" s="67"/>
      <c r="F26" s="74"/>
      <c r="G26" s="74"/>
      <c r="H26" s="76"/>
      <c r="I26" s="74"/>
      <c r="J26" s="14"/>
      <c r="K26" s="89"/>
    </row>
    <row r="27" spans="1:11" x14ac:dyDescent="0.25">
      <c r="A27" s="12"/>
      <c r="B27" s="13" t="s">
        <v>2</v>
      </c>
      <c r="C27" s="109">
        <f>(minHumidity+maxHumidity)/2</f>
        <v>0.6</v>
      </c>
      <c r="D27" s="110"/>
      <c r="E27" s="77"/>
      <c r="F27" s="94" t="s">
        <v>11</v>
      </c>
      <c r="G27" s="94"/>
      <c r="H27" s="95">
        <f>IF(ISNUMBER(SEARCH("Metric",System)),Temp,(Temp-32)*5/9)</f>
        <v>14.4</v>
      </c>
      <c r="I27" s="94" t="s">
        <v>36</v>
      </c>
      <c r="J27" s="14"/>
      <c r="K27" s="89"/>
    </row>
    <row r="28" spans="1:11" x14ac:dyDescent="0.25">
      <c r="A28" s="12"/>
      <c r="B28" s="13" t="s">
        <v>38</v>
      </c>
      <c r="C28" s="78">
        <v>14.4</v>
      </c>
      <c r="D28" s="68" t="str">
        <f>IF(ISNUMBER(SEARCH("Metric",System)),"°C","°F")</f>
        <v>°C</v>
      </c>
      <c r="E28" s="67"/>
      <c r="F28" s="94" t="s">
        <v>12</v>
      </c>
      <c r="G28" s="94"/>
      <c r="H28" s="95">
        <f>IF(ISNUMBER(SEARCH("Metric",System)),Temp*9/5+32,Temp)</f>
        <v>57.92</v>
      </c>
      <c r="I28" s="94" t="s">
        <v>35</v>
      </c>
      <c r="J28" s="14"/>
      <c r="K28" s="89"/>
    </row>
    <row r="29" spans="1:11" x14ac:dyDescent="0.25">
      <c r="A29" s="12"/>
      <c r="B29" s="13" t="s">
        <v>39</v>
      </c>
      <c r="C29" s="98">
        <v>0</v>
      </c>
      <c r="D29" s="68" t="str">
        <f>IF(ISNUMBER(SEARCH("metric",System)),"mm","""")</f>
        <v>mm</v>
      </c>
      <c r="E29" s="67"/>
      <c r="F29" s="94" t="s">
        <v>13</v>
      </c>
      <c r="G29" s="94"/>
      <c r="H29" s="95">
        <f>IF(ISNUMBER(SEARCH("Metric",System)),PrecipBase,25.4*PrecipBase)</f>
        <v>0</v>
      </c>
      <c r="I29" s="94" t="s">
        <v>24</v>
      </c>
      <c r="J29" s="14"/>
      <c r="K29" s="89"/>
    </row>
    <row r="30" spans="1:11" x14ac:dyDescent="0.25">
      <c r="A30" s="12"/>
      <c r="B30" s="13"/>
      <c r="C30" s="53"/>
      <c r="D30" s="67"/>
      <c r="E30" s="67"/>
      <c r="F30" s="94" t="s">
        <v>18</v>
      </c>
      <c r="G30" s="94"/>
      <c r="H30" s="96">
        <f>IF(ISNUMBER(SEARCH("metric",System)),1/25.4*Precip,Precip)</f>
        <v>0</v>
      </c>
      <c r="I30" s="94" t="s">
        <v>15</v>
      </c>
      <c r="J30" s="14"/>
      <c r="K30" s="89"/>
    </row>
    <row r="31" spans="1:11" x14ac:dyDescent="0.25">
      <c r="A31" s="61" t="s">
        <v>25</v>
      </c>
      <c r="B31" s="62"/>
      <c r="C31" s="53"/>
      <c r="D31" s="67"/>
      <c r="E31" s="67"/>
      <c r="F31" s="94"/>
      <c r="G31" s="94"/>
      <c r="H31" s="97"/>
      <c r="I31" s="94"/>
      <c r="J31" s="14"/>
      <c r="K31" s="89"/>
    </row>
    <row r="32" spans="1:11" x14ac:dyDescent="0.25">
      <c r="A32" s="12"/>
      <c r="B32" s="13"/>
      <c r="C32" s="53"/>
      <c r="D32" s="67"/>
      <c r="E32" s="67"/>
      <c r="F32" s="94" t="s">
        <v>37</v>
      </c>
      <c r="G32" s="94"/>
      <c r="H32" s="95">
        <f>IF(ISNUMBER(SEARCH("Metric",System)),TempBase,(TempBase-32)*5/9)</f>
        <v>21</v>
      </c>
      <c r="I32" s="94" t="s">
        <v>36</v>
      </c>
      <c r="J32" s="14"/>
      <c r="K32" s="89"/>
    </row>
    <row r="33" spans="1:11" x14ac:dyDescent="0.25">
      <c r="A33" s="12"/>
      <c r="B33" s="13" t="s">
        <v>4</v>
      </c>
      <c r="C33" s="79">
        <v>21</v>
      </c>
      <c r="D33" s="68" t="str">
        <f>IF(ISNUMBER(SEARCH("metric",System)),"°C","°F")</f>
        <v>°C</v>
      </c>
      <c r="E33" s="67"/>
      <c r="F33" s="94" t="s">
        <v>14</v>
      </c>
      <c r="G33" s="94"/>
      <c r="H33" s="97">
        <f>IF(ISNUMBER(SEARCH("Metric",System)),TempBase*9/5+32,TempBase)</f>
        <v>69.8</v>
      </c>
      <c r="I33" s="94" t="s">
        <v>35</v>
      </c>
      <c r="J33" s="14"/>
      <c r="K33" s="89"/>
    </row>
    <row r="34" spans="1:11" x14ac:dyDescent="0.25">
      <c r="A34" s="12"/>
      <c r="B34" s="13" t="s">
        <v>6</v>
      </c>
      <c r="C34" s="99">
        <v>0</v>
      </c>
      <c r="D34" s="68" t="str">
        <f>IF(ISNUMBER(SEARCH("metric",System)),"mm","""")</f>
        <v>mm</v>
      </c>
      <c r="E34" s="67"/>
      <c r="F34" s="94" t="s">
        <v>16</v>
      </c>
      <c r="G34" s="94"/>
      <c r="H34" s="95">
        <f>IF(ISNUMBER(SEARCH("Metric",System)),PrecipBase,1/25.4*PrecipBase)</f>
        <v>0</v>
      </c>
      <c r="I34" s="94" t="s">
        <v>24</v>
      </c>
      <c r="J34" s="14"/>
      <c r="K34" s="89"/>
    </row>
    <row r="35" spans="1:11" x14ac:dyDescent="0.25">
      <c r="A35" s="12"/>
      <c r="B35" s="13" t="s">
        <v>3</v>
      </c>
      <c r="C35" s="107">
        <v>0.65</v>
      </c>
      <c r="D35" s="108"/>
      <c r="E35" s="77"/>
      <c r="F35" s="94" t="s">
        <v>17</v>
      </c>
      <c r="G35" s="94"/>
      <c r="H35" s="96">
        <f>IF(ISNUMBER(SEARCH("Metric",System)),1/25.4*PrecipBase,PrecipBase)</f>
        <v>0</v>
      </c>
      <c r="I35" s="94" t="s">
        <v>15</v>
      </c>
      <c r="J35" s="14"/>
      <c r="K35" s="89"/>
    </row>
    <row r="36" spans="1:11" x14ac:dyDescent="0.25">
      <c r="A36" s="12"/>
      <c r="B36" s="13"/>
      <c r="C36" s="100"/>
      <c r="D36" s="67"/>
      <c r="E36" s="67"/>
      <c r="F36" s="13"/>
      <c r="G36" s="13"/>
      <c r="H36" s="13"/>
      <c r="I36" s="13"/>
      <c r="J36" s="14"/>
      <c r="K36" s="89"/>
    </row>
    <row r="37" spans="1:11" x14ac:dyDescent="0.25">
      <c r="A37" s="61" t="s">
        <v>9</v>
      </c>
      <c r="B37" s="62"/>
      <c r="C37" s="100"/>
      <c r="D37" s="67"/>
      <c r="E37" s="67"/>
      <c r="F37" s="13"/>
      <c r="G37" s="13"/>
      <c r="H37" s="13"/>
      <c r="I37" s="13"/>
      <c r="J37" s="14"/>
      <c r="K37" s="89"/>
    </row>
    <row r="38" spans="1:11" x14ac:dyDescent="0.25">
      <c r="A38" s="12"/>
      <c r="B38" s="13"/>
      <c r="C38" s="53"/>
      <c r="D38" s="67"/>
      <c r="E38" s="67"/>
      <c r="F38" s="13"/>
      <c r="G38" s="13"/>
      <c r="H38" s="13"/>
      <c r="I38" s="13"/>
      <c r="J38" s="14"/>
      <c r="K38" s="89"/>
    </row>
    <row r="39" spans="1:11" x14ac:dyDescent="0.25">
      <c r="A39" s="12"/>
      <c r="B39" s="13" t="s">
        <v>4</v>
      </c>
      <c r="C39" s="107">
        <v>1</v>
      </c>
      <c r="D39" s="108"/>
      <c r="E39" s="77"/>
      <c r="F39" s="13"/>
      <c r="G39" s="13"/>
      <c r="H39" s="13"/>
      <c r="I39" s="13"/>
      <c r="J39" s="14"/>
      <c r="K39" s="89"/>
    </row>
    <row r="40" spans="1:11" x14ac:dyDescent="0.25">
      <c r="A40" s="12"/>
      <c r="B40" s="13" t="s">
        <v>6</v>
      </c>
      <c r="C40" s="107">
        <v>1</v>
      </c>
      <c r="D40" s="108"/>
      <c r="E40" s="77"/>
      <c r="F40" s="13"/>
      <c r="G40" s="13"/>
      <c r="H40" s="13"/>
      <c r="I40" s="13"/>
      <c r="J40" s="14"/>
      <c r="K40" s="89"/>
    </row>
    <row r="41" spans="1:11" x14ac:dyDescent="0.25">
      <c r="A41" s="12"/>
      <c r="B41" s="13" t="s">
        <v>3</v>
      </c>
      <c r="C41" s="107">
        <v>1</v>
      </c>
      <c r="D41" s="108"/>
      <c r="E41" s="77"/>
      <c r="F41" s="13"/>
      <c r="G41" s="13"/>
      <c r="H41" s="13"/>
      <c r="I41" s="13"/>
      <c r="J41" s="14"/>
      <c r="K41" s="89"/>
    </row>
    <row r="42" spans="1:11" ht="15.75" thickBot="1" x14ac:dyDescent="0.3">
      <c r="A42" s="15"/>
      <c r="B42" s="16"/>
      <c r="C42" s="54"/>
      <c r="D42" s="69"/>
      <c r="E42" s="69"/>
      <c r="F42" s="16"/>
      <c r="G42" s="16"/>
      <c r="H42" s="16"/>
      <c r="I42" s="16"/>
      <c r="J42" s="17"/>
      <c r="K42" s="91"/>
    </row>
    <row r="43" spans="1:11" x14ac:dyDescent="0.25">
      <c r="A43" s="39"/>
      <c r="B43" s="38"/>
      <c r="C43" s="55"/>
      <c r="D43" s="70"/>
      <c r="E43" s="70"/>
      <c r="F43" s="38"/>
      <c r="G43" s="38"/>
      <c r="H43" s="38"/>
      <c r="I43" s="38"/>
      <c r="J43" s="40"/>
      <c r="K43" s="92"/>
    </row>
    <row r="44" spans="1:11" x14ac:dyDescent="0.25">
      <c r="A44" s="101" t="s">
        <v>44</v>
      </c>
      <c r="B44" s="21"/>
      <c r="C44" s="56"/>
      <c r="D44" s="71"/>
      <c r="E44" s="71"/>
      <c r="F44" s="19"/>
      <c r="G44" s="19"/>
      <c r="H44" s="19"/>
      <c r="I44" s="19"/>
      <c r="J44" s="20"/>
      <c r="K44" s="92"/>
    </row>
    <row r="45" spans="1:11" x14ac:dyDescent="0.25">
      <c r="A45" s="18"/>
      <c r="B45" s="19"/>
      <c r="C45" s="56"/>
      <c r="D45" s="71"/>
      <c r="E45" s="71"/>
      <c r="F45" s="19"/>
      <c r="G45" s="19"/>
      <c r="H45" s="19"/>
      <c r="I45" s="19"/>
      <c r="J45" s="20"/>
      <c r="K45" s="92"/>
    </row>
    <row r="46" spans="1:11" x14ac:dyDescent="0.25">
      <c r="A46" s="18"/>
      <c r="B46" s="19" t="s">
        <v>40</v>
      </c>
      <c r="C46" s="102">
        <f>(TempF-TempBaseF)*4*TempFactor/100</f>
        <v>-0.47519999999999984</v>
      </c>
      <c r="D46" s="103"/>
      <c r="E46" s="19"/>
      <c r="F46" s="19"/>
      <c r="G46" s="19"/>
      <c r="H46" s="19"/>
      <c r="I46" s="19"/>
      <c r="J46" s="20"/>
      <c r="K46" s="92"/>
    </row>
    <row r="47" spans="1:11" x14ac:dyDescent="0.25">
      <c r="A47" s="18"/>
      <c r="B47" s="19" t="s">
        <v>41</v>
      </c>
      <c r="C47" s="102">
        <f>(PrecipBaseI-PrecipI)*200*PrecipFactor/100</f>
        <v>0</v>
      </c>
      <c r="D47" s="103"/>
      <c r="E47" s="19"/>
      <c r="F47" s="19"/>
      <c r="G47" s="19"/>
      <c r="H47" s="19"/>
      <c r="I47" s="19"/>
      <c r="J47" s="20"/>
      <c r="K47" s="92"/>
    </row>
    <row r="48" spans="1:11" x14ac:dyDescent="0.25">
      <c r="A48" s="18"/>
      <c r="B48" s="19" t="s">
        <v>42</v>
      </c>
      <c r="C48" s="102">
        <f>(HumidityBase-Humidity)*HumidityFactor</f>
        <v>5.0000000000000044E-2</v>
      </c>
      <c r="D48" s="103"/>
      <c r="E48" s="19"/>
      <c r="F48" s="19"/>
      <c r="G48" s="19"/>
      <c r="H48" s="19"/>
      <c r="I48" s="19"/>
      <c r="J48" s="20"/>
      <c r="K48" s="92"/>
    </row>
    <row r="49" spans="1:11" x14ac:dyDescent="0.25">
      <c r="A49" s="18"/>
      <c r="B49" s="19"/>
      <c r="C49" s="56"/>
      <c r="D49" s="71"/>
      <c r="E49" s="19"/>
      <c r="F49" s="19"/>
      <c r="G49" s="19"/>
      <c r="H49" s="19"/>
      <c r="I49" s="19"/>
      <c r="J49" s="20"/>
      <c r="K49" s="92"/>
    </row>
    <row r="50" spans="1:11" x14ac:dyDescent="0.25">
      <c r="A50" s="101" t="s">
        <v>45</v>
      </c>
      <c r="B50" s="21"/>
      <c r="C50" s="104">
        <f>TempResult+PrecipResult+HumidityResult+1</f>
        <v>0.5748000000000002</v>
      </c>
      <c r="D50" s="103"/>
      <c r="E50" s="19"/>
      <c r="F50" s="21" t="s">
        <v>8</v>
      </c>
      <c r="G50" s="59">
        <f>IF(SprinklerPercentage&lt;0,0,(IF(SprinklerPercentage&gt;2,2,SprinklerPercentage)))</f>
        <v>0.5748000000000002</v>
      </c>
      <c r="H50" s="19"/>
      <c r="I50" s="19"/>
      <c r="J50" s="20"/>
      <c r="K50" s="92"/>
    </row>
    <row r="51" spans="1:11" x14ac:dyDescent="0.25">
      <c r="A51" s="18"/>
      <c r="B51" s="19"/>
      <c r="C51" s="56"/>
      <c r="D51" s="71"/>
      <c r="E51" s="19"/>
      <c r="F51" s="19"/>
      <c r="G51" s="56"/>
      <c r="H51" s="19"/>
      <c r="I51" s="19"/>
      <c r="J51" s="20"/>
      <c r="K51" s="92"/>
    </row>
    <row r="52" spans="1:11" x14ac:dyDescent="0.25">
      <c r="A52" s="101" t="s">
        <v>47</v>
      </c>
      <c r="B52" s="21"/>
      <c r="C52" s="105">
        <v>2.0833333333333332E-2</v>
      </c>
      <c r="D52" s="106"/>
      <c r="E52" s="19"/>
      <c r="F52" s="44" t="s">
        <v>46</v>
      </c>
      <c r="G52" s="60">
        <f>SprinklerPercentageBounded*WaterTime</f>
        <v>1.1975000000000003E-2</v>
      </c>
      <c r="H52" s="19"/>
      <c r="I52" s="19"/>
      <c r="J52" s="20"/>
      <c r="K52" s="92"/>
    </row>
    <row r="53" spans="1:11" ht="15.75" thickBot="1" x14ac:dyDescent="0.3">
      <c r="A53" s="22"/>
      <c r="B53" s="23"/>
      <c r="C53" s="57"/>
      <c r="D53" s="72"/>
      <c r="E53" s="72"/>
      <c r="F53" s="23"/>
      <c r="G53" s="23"/>
      <c r="H53" s="23"/>
      <c r="I53" s="23"/>
      <c r="J53" s="24"/>
      <c r="K53" s="93"/>
    </row>
  </sheetData>
  <sheetProtection sheet="1" objects="1" scenarios="1"/>
  <mergeCells count="18">
    <mergeCell ref="B5:J5"/>
    <mergeCell ref="B6:J6"/>
    <mergeCell ref="B7:J7"/>
    <mergeCell ref="A9:J9"/>
    <mergeCell ref="C24:D24"/>
    <mergeCell ref="C20:D20"/>
    <mergeCell ref="A15:I15"/>
    <mergeCell ref="C25:D25"/>
    <mergeCell ref="C35:D35"/>
    <mergeCell ref="C39:D39"/>
    <mergeCell ref="C40:D40"/>
    <mergeCell ref="C41:D41"/>
    <mergeCell ref="C27:D27"/>
    <mergeCell ref="C46:D46"/>
    <mergeCell ref="C47:D47"/>
    <mergeCell ref="C48:D48"/>
    <mergeCell ref="C50:D50"/>
    <mergeCell ref="C52:D52"/>
  </mergeCells>
  <dataValidations count="12">
    <dataValidation type="list" allowBlank="1" showInputMessage="1" showErrorMessage="1" sqref="C20">
      <formula1>$F$20:$F$21</formula1>
    </dataValidation>
    <dataValidation type="decimal" allowBlank="1" showInputMessage="1" showErrorMessage="1" errorTitle="Minimum Humidity" error="Value out of range" sqref="C24:D24">
      <formula1>0</formula1>
      <formula2>100</formula2>
    </dataValidation>
    <dataValidation type="decimal" allowBlank="1" showInputMessage="1" showErrorMessage="1" errorTitle="Maximum Humidity" error="Value out of range" sqref="C25:D25">
      <formula1>0</formula1>
      <formula2>100</formula2>
    </dataValidation>
    <dataValidation type="decimal" allowBlank="1" showInputMessage="1" showErrorMessage="1" errorTitle="Mean Temperature" error="Value out of range" sqref="C28">
      <formula1>0</formula1>
      <formula2>100</formula2>
    </dataValidation>
    <dataValidation type="decimal" allowBlank="1" showInputMessage="1" showErrorMessage="1" errorTitle="Precipitation" error="Value out of range" sqref="C29">
      <formula1>0</formula1>
      <formula2>50</formula2>
    </dataValidation>
    <dataValidation type="whole" allowBlank="1" showInputMessage="1" showErrorMessage="1" errorTitle="Base Temperature" error="Value out of range or non-integer" sqref="C33">
      <formula1>10</formula1>
      <formula2>90</formula2>
    </dataValidation>
    <dataValidation type="decimal" allowBlank="1" showInputMessage="1" showErrorMessage="1" errorTitle="Base Precipitation" error="Value out of range" sqref="C34">
      <formula1>0</formula1>
      <formula2>50</formula2>
    </dataValidation>
    <dataValidation type="decimal" allowBlank="1" showInputMessage="1" showErrorMessage="1" errorTitle="Base Humidity" error="Value out of range" sqref="C35:D35">
      <formula1>0</formula1>
      <formula2>100</formula2>
    </dataValidation>
    <dataValidation type="decimal" allowBlank="1" showInputMessage="1" showErrorMessage="1" errorTitle="Temperature Sensitivity" error="Value out of range" sqref="C39:D39">
      <formula1>0</formula1>
      <formula2>100</formula2>
    </dataValidation>
    <dataValidation type="decimal" allowBlank="1" showInputMessage="1" showErrorMessage="1" errorTitle="Precipitation Sensitivity" error="Value out of range" sqref="C40:D40">
      <formula1>0</formula1>
      <formula2>100</formula2>
    </dataValidation>
    <dataValidation type="decimal" allowBlank="1" showInputMessage="1" showErrorMessage="1" errorTitle="HUmidity Sensitivity" error="Value out of range" sqref="C41:D41">
      <formula1>0</formula1>
      <formula2>100</formula2>
    </dataValidation>
    <dataValidation type="time" allowBlank="1" showInputMessage="1" showErrorMessage="1" errorTitle="Water Time" error="Value out of range" sqref="C52:D52">
      <formula1>0</formula1>
      <formula2>0.999988425925926</formula2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Header>&amp;R&amp;A</oddHeader>
    <oddFooter>Prepared by Franz Stein 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opLeftCell="B1" workbookViewId="0">
      <selection activeCell="B2" sqref="B2"/>
    </sheetView>
  </sheetViews>
  <sheetFormatPr defaultColWidth="9.140625" defaultRowHeight="15" x14ac:dyDescent="0.25"/>
  <cols>
    <col min="1" max="1" width="2.5703125" style="28" customWidth="1"/>
    <col min="2" max="2" width="14.140625" style="28" customWidth="1"/>
    <col min="3" max="3" width="4.5703125" style="28" customWidth="1"/>
    <col min="4" max="4" width="4.42578125" style="28" customWidth="1"/>
    <col min="5" max="16" width="7.85546875" style="28" customWidth="1"/>
    <col min="17" max="16384" width="9.140625" style="28"/>
  </cols>
  <sheetData>
    <row r="1" spans="1:16" x14ac:dyDescent="0.2">
      <c r="A1" s="47" t="s">
        <v>19</v>
      </c>
      <c r="B1" s="48"/>
      <c r="C1" s="48"/>
      <c r="D1" s="48"/>
      <c r="E1" s="48"/>
    </row>
    <row r="2" spans="1:16" x14ac:dyDescent="0.2">
      <c r="B2" s="29"/>
      <c r="C2" s="29"/>
      <c r="D2" s="29"/>
    </row>
    <row r="3" spans="1:16" ht="15.75" thickBot="1" x14ac:dyDescent="0.25">
      <c r="B3" s="29"/>
      <c r="C3" s="29"/>
      <c r="D3" s="29"/>
    </row>
    <row r="4" spans="1:16" ht="15.75" thickBot="1" x14ac:dyDescent="0.3">
      <c r="B4" s="30" t="s">
        <v>5</v>
      </c>
      <c r="C4" s="43">
        <v>0</v>
      </c>
      <c r="D4" s="31" t="s">
        <v>24</v>
      </c>
      <c r="E4" s="32"/>
      <c r="F4" s="125" t="s">
        <v>20</v>
      </c>
      <c r="G4" s="126"/>
      <c r="H4" s="126"/>
      <c r="I4" s="126"/>
      <c r="J4" s="126"/>
      <c r="K4" s="126"/>
      <c r="L4" s="126"/>
      <c r="M4" s="126"/>
      <c r="N4" s="126"/>
      <c r="O4" s="126"/>
      <c r="P4" s="127"/>
    </row>
    <row r="5" spans="1:16" x14ac:dyDescent="0.2">
      <c r="E5" s="33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ht="15.75" thickBot="1" x14ac:dyDescent="0.25">
      <c r="B6" s="29"/>
      <c r="C6" s="29"/>
      <c r="D6" s="29"/>
      <c r="E6" s="34"/>
      <c r="F6" s="35">
        <v>10</v>
      </c>
      <c r="G6" s="35">
        <f t="shared" ref="G6:P6" si="0">F6+2</f>
        <v>12</v>
      </c>
      <c r="H6" s="35">
        <f t="shared" si="0"/>
        <v>14</v>
      </c>
      <c r="I6" s="35">
        <f t="shared" si="0"/>
        <v>16</v>
      </c>
      <c r="J6" s="35">
        <f t="shared" si="0"/>
        <v>18</v>
      </c>
      <c r="K6" s="35">
        <f t="shared" si="0"/>
        <v>20</v>
      </c>
      <c r="L6" s="35">
        <f t="shared" si="0"/>
        <v>22</v>
      </c>
      <c r="M6" s="35">
        <f t="shared" si="0"/>
        <v>24</v>
      </c>
      <c r="N6" s="35">
        <f t="shared" si="0"/>
        <v>26</v>
      </c>
      <c r="O6" s="35">
        <f t="shared" si="0"/>
        <v>28</v>
      </c>
      <c r="P6" s="35">
        <f t="shared" si="0"/>
        <v>30</v>
      </c>
    </row>
    <row r="7" spans="1:16" x14ac:dyDescent="0.25">
      <c r="B7" s="124" t="s">
        <v>3</v>
      </c>
      <c r="E7" s="36">
        <v>0.5</v>
      </c>
      <c r="F7" s="37">
        <f>HumidityFactor*(HumidityBase-HumidityCRangeZero)+TempFactor*(((TempCRangeZero*9/5+32)-(TempBaseC*9/5+32))*4/100)+PrecipFactor*(((PrecipBase-PrecipmmZero)*0.0393701)*200/100)+1</f>
        <v>0.3580000000000001</v>
      </c>
      <c r="G7" s="37">
        <f t="shared" ref="F7:P17" si="1">HumidityFactor*(HumidityBase-HumidityCRangeZero)+TempFactor*(((TempCRangeZero*9/5+32)-(TempBaseC*9/5+32))*4/100)+PrecipFactor*(((PrecipBase-PrecipmmZero)*0.0393701)*200/100)+1</f>
        <v>0.50200000000000022</v>
      </c>
      <c r="H7" s="37">
        <f t="shared" si="1"/>
        <v>0.64600000000000024</v>
      </c>
      <c r="I7" s="37">
        <f t="shared" si="1"/>
        <v>0.79</v>
      </c>
      <c r="J7" s="37">
        <f t="shared" si="1"/>
        <v>0.93400000000000039</v>
      </c>
      <c r="K7" s="37">
        <f t="shared" si="1"/>
        <v>1.0780000000000001</v>
      </c>
      <c r="L7" s="37">
        <f t="shared" si="1"/>
        <v>1.222</v>
      </c>
      <c r="M7" s="37">
        <f t="shared" si="1"/>
        <v>1.3660000000000001</v>
      </c>
      <c r="N7" s="37">
        <f t="shared" si="1"/>
        <v>1.51</v>
      </c>
      <c r="O7" s="37">
        <f t="shared" si="1"/>
        <v>1.6540000000000004</v>
      </c>
      <c r="P7" s="37">
        <f t="shared" si="1"/>
        <v>1.798</v>
      </c>
    </row>
    <row r="8" spans="1:16" x14ac:dyDescent="0.25">
      <c r="B8" s="122"/>
      <c r="E8" s="36">
        <f t="shared" ref="E8:E17" si="2">E7+0.05</f>
        <v>0.55000000000000004</v>
      </c>
      <c r="F8" s="37">
        <f t="shared" si="1"/>
        <v>0.30800000000000005</v>
      </c>
      <c r="G8" s="37">
        <f t="shared" si="1"/>
        <v>0.45200000000000018</v>
      </c>
      <c r="H8" s="37">
        <f t="shared" si="1"/>
        <v>0.5960000000000002</v>
      </c>
      <c r="I8" s="37">
        <f t="shared" si="1"/>
        <v>0.74</v>
      </c>
      <c r="J8" s="37">
        <f t="shared" si="1"/>
        <v>0.88400000000000034</v>
      </c>
      <c r="K8" s="37">
        <f t="shared" si="1"/>
        <v>1.028</v>
      </c>
      <c r="L8" s="37">
        <f t="shared" si="1"/>
        <v>1.1719999999999999</v>
      </c>
      <c r="M8" s="37">
        <f t="shared" si="1"/>
        <v>1.3160000000000003</v>
      </c>
      <c r="N8" s="37">
        <f t="shared" si="1"/>
        <v>1.46</v>
      </c>
      <c r="O8" s="37">
        <f t="shared" si="1"/>
        <v>1.6040000000000003</v>
      </c>
      <c r="P8" s="37">
        <f t="shared" si="1"/>
        <v>1.7480000000000002</v>
      </c>
    </row>
    <row r="9" spans="1:16" x14ac:dyDescent="0.25">
      <c r="B9" s="122"/>
      <c r="E9" s="36">
        <f t="shared" si="2"/>
        <v>0.60000000000000009</v>
      </c>
      <c r="F9" s="37">
        <f t="shared" si="1"/>
        <v>0.25800000000000001</v>
      </c>
      <c r="G9" s="37">
        <f t="shared" si="1"/>
        <v>0.40200000000000014</v>
      </c>
      <c r="H9" s="37">
        <f t="shared" si="1"/>
        <v>0.54600000000000015</v>
      </c>
      <c r="I9" s="37">
        <f t="shared" si="1"/>
        <v>0.69</v>
      </c>
      <c r="J9" s="37">
        <f t="shared" si="1"/>
        <v>0.8340000000000003</v>
      </c>
      <c r="K9" s="37">
        <f t="shared" si="1"/>
        <v>0.97800000000000009</v>
      </c>
      <c r="L9" s="37">
        <f t="shared" si="1"/>
        <v>1.1219999999999999</v>
      </c>
      <c r="M9" s="37">
        <f t="shared" si="1"/>
        <v>1.266</v>
      </c>
      <c r="N9" s="37">
        <f t="shared" si="1"/>
        <v>1.41</v>
      </c>
      <c r="O9" s="37">
        <f t="shared" si="1"/>
        <v>1.5540000000000003</v>
      </c>
      <c r="P9" s="37">
        <f t="shared" si="1"/>
        <v>1.698</v>
      </c>
    </row>
    <row r="10" spans="1:16" x14ac:dyDescent="0.25">
      <c r="B10" s="122"/>
      <c r="E10" s="36">
        <f t="shared" si="2"/>
        <v>0.65000000000000013</v>
      </c>
      <c r="F10" s="37">
        <f t="shared" si="1"/>
        <v>0.20799999999999996</v>
      </c>
      <c r="G10" s="37">
        <f t="shared" si="1"/>
        <v>0.35200000000000009</v>
      </c>
      <c r="H10" s="37">
        <f t="shared" si="1"/>
        <v>0.49600000000000011</v>
      </c>
      <c r="I10" s="37">
        <f t="shared" si="1"/>
        <v>0.6399999999999999</v>
      </c>
      <c r="J10" s="37">
        <f t="shared" si="1"/>
        <v>0.78400000000000025</v>
      </c>
      <c r="K10" s="37">
        <f t="shared" si="1"/>
        <v>0.92800000000000005</v>
      </c>
      <c r="L10" s="37">
        <f t="shared" si="1"/>
        <v>1.0719999999999998</v>
      </c>
      <c r="M10" s="37">
        <f t="shared" si="1"/>
        <v>1.2160000000000002</v>
      </c>
      <c r="N10" s="37">
        <f t="shared" si="1"/>
        <v>1.3599999999999999</v>
      </c>
      <c r="O10" s="37">
        <f t="shared" si="1"/>
        <v>1.5040000000000002</v>
      </c>
      <c r="P10" s="37">
        <f t="shared" si="1"/>
        <v>1.6480000000000001</v>
      </c>
    </row>
    <row r="11" spans="1:16" x14ac:dyDescent="0.25">
      <c r="B11" s="122"/>
      <c r="E11" s="36">
        <f t="shared" si="2"/>
        <v>0.70000000000000018</v>
      </c>
      <c r="F11" s="37">
        <f t="shared" si="1"/>
        <v>0.15799999999999992</v>
      </c>
      <c r="G11" s="37">
        <f t="shared" si="1"/>
        <v>0.30200000000000005</v>
      </c>
      <c r="H11" s="37">
        <f t="shared" si="1"/>
        <v>0.44600000000000006</v>
      </c>
      <c r="I11" s="37">
        <f t="shared" si="1"/>
        <v>0.58999999999999986</v>
      </c>
      <c r="J11" s="37">
        <f t="shared" si="1"/>
        <v>0.73400000000000021</v>
      </c>
      <c r="K11" s="37">
        <f t="shared" si="1"/>
        <v>0.878</v>
      </c>
      <c r="L11" s="37">
        <f t="shared" si="1"/>
        <v>1.0219999999999998</v>
      </c>
      <c r="M11" s="37">
        <f t="shared" si="1"/>
        <v>1.1660000000000001</v>
      </c>
      <c r="N11" s="37">
        <f t="shared" si="1"/>
        <v>1.3099999999999998</v>
      </c>
      <c r="O11" s="37">
        <f t="shared" si="1"/>
        <v>1.4540000000000002</v>
      </c>
      <c r="P11" s="37">
        <f t="shared" si="1"/>
        <v>1.5979999999999999</v>
      </c>
    </row>
    <row r="12" spans="1:16" x14ac:dyDescent="0.25">
      <c r="B12" s="122"/>
      <c r="E12" s="36">
        <f t="shared" si="2"/>
        <v>0.75000000000000022</v>
      </c>
      <c r="F12" s="37">
        <f t="shared" si="1"/>
        <v>0.10799999999999987</v>
      </c>
      <c r="G12" s="37">
        <f t="shared" si="1"/>
        <v>0.252</v>
      </c>
      <c r="H12" s="37">
        <f t="shared" si="1"/>
        <v>0.39600000000000002</v>
      </c>
      <c r="I12" s="37">
        <f t="shared" si="1"/>
        <v>0.53999999999999981</v>
      </c>
      <c r="J12" s="37">
        <f t="shared" si="1"/>
        <v>0.68400000000000016</v>
      </c>
      <c r="K12" s="37">
        <f t="shared" si="1"/>
        <v>0.82799999999999985</v>
      </c>
      <c r="L12" s="37">
        <f t="shared" si="1"/>
        <v>0.97199999999999964</v>
      </c>
      <c r="M12" s="37">
        <f t="shared" si="1"/>
        <v>1.1160000000000001</v>
      </c>
      <c r="N12" s="37">
        <f t="shared" si="1"/>
        <v>1.2599999999999998</v>
      </c>
      <c r="O12" s="37">
        <f t="shared" si="1"/>
        <v>1.4040000000000001</v>
      </c>
      <c r="P12" s="37">
        <f t="shared" si="1"/>
        <v>1.548</v>
      </c>
    </row>
    <row r="13" spans="1:16" x14ac:dyDescent="0.25">
      <c r="B13" s="122"/>
      <c r="E13" s="36">
        <f t="shared" si="2"/>
        <v>0.80000000000000027</v>
      </c>
      <c r="F13" s="37">
        <f t="shared" si="1"/>
        <v>5.7999999999999829E-2</v>
      </c>
      <c r="G13" s="37">
        <f t="shared" si="1"/>
        <v>0.20199999999999996</v>
      </c>
      <c r="H13" s="37">
        <f t="shared" si="1"/>
        <v>0.34599999999999997</v>
      </c>
      <c r="I13" s="37">
        <f t="shared" si="1"/>
        <v>0.48999999999999977</v>
      </c>
      <c r="J13" s="37">
        <f t="shared" si="1"/>
        <v>0.63400000000000012</v>
      </c>
      <c r="K13" s="37">
        <f t="shared" si="1"/>
        <v>0.7779999999999998</v>
      </c>
      <c r="L13" s="37">
        <f t="shared" si="1"/>
        <v>0.9219999999999996</v>
      </c>
      <c r="M13" s="37">
        <f t="shared" si="1"/>
        <v>1.0660000000000001</v>
      </c>
      <c r="N13" s="37">
        <f t="shared" si="1"/>
        <v>1.2099999999999997</v>
      </c>
      <c r="O13" s="37">
        <f t="shared" si="1"/>
        <v>1.3540000000000001</v>
      </c>
      <c r="P13" s="37">
        <f t="shared" si="1"/>
        <v>1.4979999999999998</v>
      </c>
    </row>
    <row r="14" spans="1:16" x14ac:dyDescent="0.25">
      <c r="B14" s="122"/>
      <c r="E14" s="36">
        <f t="shared" si="2"/>
        <v>0.85000000000000031</v>
      </c>
      <c r="F14" s="37">
        <f t="shared" si="1"/>
        <v>7.9999999999997851E-3</v>
      </c>
      <c r="G14" s="37">
        <f t="shared" si="1"/>
        <v>0.15199999999999991</v>
      </c>
      <c r="H14" s="37">
        <f t="shared" si="1"/>
        <v>0.29599999999999993</v>
      </c>
      <c r="I14" s="37">
        <f t="shared" si="1"/>
        <v>0.43999999999999972</v>
      </c>
      <c r="J14" s="37">
        <f t="shared" si="1"/>
        <v>0.58400000000000007</v>
      </c>
      <c r="K14" s="37">
        <f t="shared" si="1"/>
        <v>0.72799999999999976</v>
      </c>
      <c r="L14" s="37">
        <f t="shared" si="1"/>
        <v>0.87199999999999966</v>
      </c>
      <c r="M14" s="37">
        <f t="shared" si="1"/>
        <v>1.016</v>
      </c>
      <c r="N14" s="37">
        <f t="shared" si="1"/>
        <v>1.1599999999999997</v>
      </c>
      <c r="O14" s="37">
        <f t="shared" si="1"/>
        <v>1.304</v>
      </c>
      <c r="P14" s="37">
        <f t="shared" si="1"/>
        <v>1.448</v>
      </c>
    </row>
    <row r="15" spans="1:16" x14ac:dyDescent="0.25">
      <c r="B15" s="122"/>
      <c r="E15" s="36">
        <f t="shared" si="2"/>
        <v>0.90000000000000036</v>
      </c>
      <c r="F15" s="37">
        <f t="shared" si="1"/>
        <v>-4.2000000000000259E-2</v>
      </c>
      <c r="G15" s="37">
        <f t="shared" si="1"/>
        <v>0.10199999999999987</v>
      </c>
      <c r="H15" s="37">
        <f t="shared" si="1"/>
        <v>0.24599999999999989</v>
      </c>
      <c r="I15" s="37">
        <f t="shared" si="1"/>
        <v>0.38999999999999968</v>
      </c>
      <c r="J15" s="37">
        <f t="shared" si="1"/>
        <v>0.53400000000000003</v>
      </c>
      <c r="K15" s="37">
        <f t="shared" si="1"/>
        <v>0.67799999999999971</v>
      </c>
      <c r="L15" s="37">
        <f t="shared" si="1"/>
        <v>0.82199999999999962</v>
      </c>
      <c r="M15" s="37">
        <f t="shared" si="1"/>
        <v>0.96599999999999986</v>
      </c>
      <c r="N15" s="37">
        <f t="shared" si="1"/>
        <v>1.1099999999999997</v>
      </c>
      <c r="O15" s="37">
        <f t="shared" si="1"/>
        <v>1.254</v>
      </c>
      <c r="P15" s="37">
        <f t="shared" si="1"/>
        <v>1.3979999999999997</v>
      </c>
    </row>
    <row r="16" spans="1:16" x14ac:dyDescent="0.25">
      <c r="B16" s="122"/>
      <c r="E16" s="36">
        <f t="shared" si="2"/>
        <v>0.9500000000000004</v>
      </c>
      <c r="F16" s="37">
        <f t="shared" si="1"/>
        <v>-9.2000000000000304E-2</v>
      </c>
      <c r="G16" s="37">
        <f t="shared" si="1"/>
        <v>5.1999999999999824E-2</v>
      </c>
      <c r="H16" s="37">
        <f t="shared" si="1"/>
        <v>0.19599999999999984</v>
      </c>
      <c r="I16" s="37">
        <f t="shared" si="1"/>
        <v>0.33999999999999964</v>
      </c>
      <c r="J16" s="37">
        <f t="shared" si="1"/>
        <v>0.48399999999999999</v>
      </c>
      <c r="K16" s="37">
        <f t="shared" si="1"/>
        <v>0.62799999999999967</v>
      </c>
      <c r="L16" s="37">
        <f t="shared" si="1"/>
        <v>0.77199999999999958</v>
      </c>
      <c r="M16" s="37">
        <f t="shared" si="1"/>
        <v>0.91599999999999981</v>
      </c>
      <c r="N16" s="37">
        <f t="shared" si="1"/>
        <v>1.0599999999999996</v>
      </c>
      <c r="O16" s="37">
        <f t="shared" si="1"/>
        <v>1.204</v>
      </c>
      <c r="P16" s="37">
        <f t="shared" si="1"/>
        <v>1.3479999999999999</v>
      </c>
    </row>
    <row r="17" spans="2:16" ht="15.75" thickBot="1" x14ac:dyDescent="0.3">
      <c r="B17" s="123"/>
      <c r="E17" s="36">
        <f t="shared" si="2"/>
        <v>1.0000000000000004</v>
      </c>
      <c r="F17" s="37">
        <f t="shared" si="1"/>
        <v>-0.14200000000000035</v>
      </c>
      <c r="G17" s="37">
        <f t="shared" si="1"/>
        <v>1.9999999999997797E-3</v>
      </c>
      <c r="H17" s="37">
        <f t="shared" si="1"/>
        <v>0.1459999999999998</v>
      </c>
      <c r="I17" s="37">
        <f t="shared" si="1"/>
        <v>0.28999999999999959</v>
      </c>
      <c r="J17" s="37">
        <f t="shared" si="1"/>
        <v>0.43399999999999994</v>
      </c>
      <c r="K17" s="37">
        <f t="shared" si="1"/>
        <v>0.57799999999999963</v>
      </c>
      <c r="L17" s="37">
        <f t="shared" si="1"/>
        <v>0.72199999999999953</v>
      </c>
      <c r="M17" s="37">
        <f t="shared" si="1"/>
        <v>0.86599999999999977</v>
      </c>
      <c r="N17" s="37">
        <f t="shared" si="1"/>
        <v>1.0099999999999996</v>
      </c>
      <c r="O17" s="37">
        <f t="shared" si="1"/>
        <v>1.1539999999999999</v>
      </c>
      <c r="P17" s="37">
        <f t="shared" si="1"/>
        <v>1.2979999999999996</v>
      </c>
    </row>
    <row r="19" spans="2:16" ht="15.75" thickBot="1" x14ac:dyDescent="0.25"/>
    <row r="20" spans="2:16" ht="15.75" thickBot="1" x14ac:dyDescent="0.3">
      <c r="B20" s="30" t="s">
        <v>5</v>
      </c>
      <c r="C20" s="43">
        <v>5</v>
      </c>
      <c r="D20" s="31" t="s">
        <v>24</v>
      </c>
      <c r="E20" s="32"/>
      <c r="F20" s="125" t="s">
        <v>20</v>
      </c>
      <c r="G20" s="126"/>
      <c r="H20" s="126"/>
      <c r="I20" s="126"/>
      <c r="J20" s="126"/>
      <c r="K20" s="126"/>
      <c r="L20" s="126"/>
      <c r="M20" s="126"/>
      <c r="N20" s="126"/>
      <c r="O20" s="126"/>
      <c r="P20" s="127"/>
    </row>
    <row r="21" spans="2:16" x14ac:dyDescent="0.2">
      <c r="E21" s="33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2:16" ht="15.75" thickBot="1" x14ac:dyDescent="0.25">
      <c r="B22" s="29"/>
      <c r="C22" s="29"/>
      <c r="D22" s="29"/>
      <c r="E22" s="34"/>
      <c r="F22" s="35">
        <v>10</v>
      </c>
      <c r="G22" s="35">
        <f t="shared" ref="G22:P22" si="3">F22+2</f>
        <v>12</v>
      </c>
      <c r="H22" s="35">
        <f t="shared" si="3"/>
        <v>14</v>
      </c>
      <c r="I22" s="35">
        <f t="shared" si="3"/>
        <v>16</v>
      </c>
      <c r="J22" s="35">
        <f t="shared" si="3"/>
        <v>18</v>
      </c>
      <c r="K22" s="35">
        <f t="shared" si="3"/>
        <v>20</v>
      </c>
      <c r="L22" s="35">
        <f t="shared" si="3"/>
        <v>22</v>
      </c>
      <c r="M22" s="35">
        <f t="shared" si="3"/>
        <v>24</v>
      </c>
      <c r="N22" s="35">
        <f t="shared" si="3"/>
        <v>26</v>
      </c>
      <c r="O22" s="35">
        <f t="shared" si="3"/>
        <v>28</v>
      </c>
      <c r="P22" s="35">
        <f t="shared" si="3"/>
        <v>30</v>
      </c>
    </row>
    <row r="23" spans="2:16" x14ac:dyDescent="0.25">
      <c r="B23" s="121" t="s">
        <v>3</v>
      </c>
      <c r="E23" s="36">
        <v>0.5</v>
      </c>
      <c r="F23" s="37">
        <f t="shared" ref="F23:P33" si="4">HumidityFactor*(HumidityBase-HumidityCRangeMedium)+TempFactor*(((TempCRangeMedium*9/5+32)-(TempBaseC*9/5+32))*4/100)+PrecipFactor*(((PrecipBase-PrecipmmMedium)*0.0393701)*200/100)+1</f>
        <v>-3.5700999999999761E-2</v>
      </c>
      <c r="G23" s="37">
        <f t="shared" si="4"/>
        <v>0.10829900000000037</v>
      </c>
      <c r="H23" s="37">
        <f t="shared" si="4"/>
        <v>0.25229900000000027</v>
      </c>
      <c r="I23" s="37">
        <f t="shared" si="4"/>
        <v>0.39629900000000018</v>
      </c>
      <c r="J23" s="37">
        <f t="shared" si="4"/>
        <v>0.54029900000000042</v>
      </c>
      <c r="K23" s="37">
        <f t="shared" si="4"/>
        <v>0.68429900000000021</v>
      </c>
      <c r="L23" s="37">
        <f t="shared" si="4"/>
        <v>0.82829900000000001</v>
      </c>
      <c r="M23" s="37">
        <f t="shared" si="4"/>
        <v>0.97229900000000025</v>
      </c>
      <c r="N23" s="37">
        <f t="shared" si="4"/>
        <v>1.1162990000000002</v>
      </c>
      <c r="O23" s="37">
        <f t="shared" si="4"/>
        <v>1.2602990000000005</v>
      </c>
      <c r="P23" s="37">
        <f t="shared" si="4"/>
        <v>1.4042990000000002</v>
      </c>
    </row>
    <row r="24" spans="2:16" x14ac:dyDescent="0.25">
      <c r="B24" s="122"/>
      <c r="E24" s="36">
        <f>E23+0.05</f>
        <v>0.55000000000000004</v>
      </c>
      <c r="F24" s="37">
        <f t="shared" si="4"/>
        <v>-8.5700999999999805E-2</v>
      </c>
      <c r="G24" s="37">
        <f t="shared" si="4"/>
        <v>5.8299000000000323E-2</v>
      </c>
      <c r="H24" s="37">
        <f t="shared" si="4"/>
        <v>0.20229900000000023</v>
      </c>
      <c r="I24" s="37">
        <f t="shared" si="4"/>
        <v>0.34629900000000013</v>
      </c>
      <c r="J24" s="37">
        <f t="shared" si="4"/>
        <v>0.49029900000000037</v>
      </c>
      <c r="K24" s="37">
        <f t="shared" si="4"/>
        <v>0.63429900000000017</v>
      </c>
      <c r="L24" s="37">
        <f t="shared" si="4"/>
        <v>0.77829899999999996</v>
      </c>
      <c r="M24" s="37">
        <f t="shared" si="4"/>
        <v>0.9222990000000002</v>
      </c>
      <c r="N24" s="37">
        <f t="shared" si="4"/>
        <v>1.0662990000000001</v>
      </c>
      <c r="O24" s="37">
        <f t="shared" si="4"/>
        <v>1.2102990000000005</v>
      </c>
      <c r="P24" s="37">
        <f t="shared" si="4"/>
        <v>1.3542990000000001</v>
      </c>
    </row>
    <row r="25" spans="2:16" x14ac:dyDescent="0.25">
      <c r="B25" s="122"/>
      <c r="E25" s="36">
        <f t="shared" ref="E25:E33" si="5">E24+0.05</f>
        <v>0.60000000000000009</v>
      </c>
      <c r="F25" s="37">
        <f t="shared" si="4"/>
        <v>-0.13570099999999985</v>
      </c>
      <c r="G25" s="37">
        <f t="shared" si="4"/>
        <v>8.2990000000002784E-3</v>
      </c>
      <c r="H25" s="37">
        <f t="shared" si="4"/>
        <v>0.15229900000000018</v>
      </c>
      <c r="I25" s="37">
        <f t="shared" si="4"/>
        <v>0.29629900000000009</v>
      </c>
      <c r="J25" s="37">
        <f t="shared" si="4"/>
        <v>0.44029900000000033</v>
      </c>
      <c r="K25" s="37">
        <f t="shared" si="4"/>
        <v>0.58429900000000012</v>
      </c>
      <c r="L25" s="37">
        <f t="shared" si="4"/>
        <v>0.72829899999999992</v>
      </c>
      <c r="M25" s="37">
        <f t="shared" si="4"/>
        <v>0.87229900000000016</v>
      </c>
      <c r="N25" s="37">
        <f t="shared" si="4"/>
        <v>1.0162990000000001</v>
      </c>
      <c r="O25" s="37">
        <f t="shared" si="4"/>
        <v>1.1602990000000004</v>
      </c>
      <c r="P25" s="37">
        <f t="shared" si="4"/>
        <v>1.3042990000000001</v>
      </c>
    </row>
    <row r="26" spans="2:16" x14ac:dyDescent="0.25">
      <c r="B26" s="122"/>
      <c r="E26" s="36">
        <f t="shared" si="5"/>
        <v>0.65000000000000013</v>
      </c>
      <c r="F26" s="37">
        <f t="shared" si="4"/>
        <v>-0.18570099999999989</v>
      </c>
      <c r="G26" s="37">
        <f t="shared" si="4"/>
        <v>-4.1700999999999766E-2</v>
      </c>
      <c r="H26" s="37">
        <f t="shared" si="4"/>
        <v>0.10229900000000014</v>
      </c>
      <c r="I26" s="37">
        <f t="shared" si="4"/>
        <v>0.24629900000000005</v>
      </c>
      <c r="J26" s="37">
        <f t="shared" si="4"/>
        <v>0.39029900000000028</v>
      </c>
      <c r="K26" s="37">
        <f t="shared" si="4"/>
        <v>0.53429900000000008</v>
      </c>
      <c r="L26" s="37">
        <f t="shared" si="4"/>
        <v>0.67829899999999987</v>
      </c>
      <c r="M26" s="37">
        <f t="shared" si="4"/>
        <v>0.82229900000000022</v>
      </c>
      <c r="N26" s="37">
        <f t="shared" si="4"/>
        <v>0.96629900000000002</v>
      </c>
      <c r="O26" s="37">
        <f t="shared" si="4"/>
        <v>1.1102990000000004</v>
      </c>
      <c r="P26" s="37">
        <f t="shared" si="4"/>
        <v>1.2542990000000001</v>
      </c>
    </row>
    <row r="27" spans="2:16" x14ac:dyDescent="0.25">
      <c r="B27" s="122"/>
      <c r="E27" s="36">
        <f t="shared" si="5"/>
        <v>0.70000000000000018</v>
      </c>
      <c r="F27" s="37">
        <f t="shared" si="4"/>
        <v>-0.23570099999999994</v>
      </c>
      <c r="G27" s="37">
        <f t="shared" si="4"/>
        <v>-9.170099999999981E-2</v>
      </c>
      <c r="H27" s="37">
        <f t="shared" si="4"/>
        <v>5.2299000000000095E-2</v>
      </c>
      <c r="I27" s="37">
        <f t="shared" si="4"/>
        <v>0.196299</v>
      </c>
      <c r="J27" s="37">
        <f t="shared" si="4"/>
        <v>0.34029900000000035</v>
      </c>
      <c r="K27" s="37">
        <f t="shared" si="4"/>
        <v>0.48429900000000004</v>
      </c>
      <c r="L27" s="37">
        <f t="shared" si="4"/>
        <v>0.62829899999999983</v>
      </c>
      <c r="M27" s="37">
        <f t="shared" si="4"/>
        <v>0.77229900000000018</v>
      </c>
      <c r="N27" s="37">
        <f t="shared" si="4"/>
        <v>0.91629899999999997</v>
      </c>
      <c r="O27" s="37">
        <f t="shared" si="4"/>
        <v>1.0602990000000003</v>
      </c>
      <c r="P27" s="37">
        <f t="shared" si="4"/>
        <v>1.204299</v>
      </c>
    </row>
    <row r="28" spans="2:16" x14ac:dyDescent="0.25">
      <c r="B28" s="122"/>
      <c r="E28" s="36">
        <f t="shared" si="5"/>
        <v>0.75000000000000022</v>
      </c>
      <c r="F28" s="37">
        <f t="shared" si="4"/>
        <v>-0.28570099999999998</v>
      </c>
      <c r="G28" s="37">
        <f t="shared" si="4"/>
        <v>-0.14170099999999985</v>
      </c>
      <c r="H28" s="37">
        <f t="shared" si="4"/>
        <v>2.299000000000051E-3</v>
      </c>
      <c r="I28" s="37">
        <f t="shared" si="4"/>
        <v>0.14629899999999996</v>
      </c>
      <c r="J28" s="37">
        <f t="shared" si="4"/>
        <v>0.29029900000000031</v>
      </c>
      <c r="K28" s="37">
        <f t="shared" si="4"/>
        <v>0.43429899999999999</v>
      </c>
      <c r="L28" s="37">
        <f t="shared" si="4"/>
        <v>0.57829899999999979</v>
      </c>
      <c r="M28" s="37">
        <f t="shared" si="4"/>
        <v>0.72229900000000014</v>
      </c>
      <c r="N28" s="37">
        <f t="shared" si="4"/>
        <v>0.86629899999999993</v>
      </c>
      <c r="O28" s="37">
        <f t="shared" si="4"/>
        <v>1.0102990000000003</v>
      </c>
      <c r="P28" s="37">
        <f t="shared" si="4"/>
        <v>1.154299</v>
      </c>
    </row>
    <row r="29" spans="2:16" x14ac:dyDescent="0.25">
      <c r="B29" s="122"/>
      <c r="E29" s="36">
        <f t="shared" si="5"/>
        <v>0.80000000000000027</v>
      </c>
      <c r="F29" s="37">
        <f t="shared" si="4"/>
        <v>-0.33570100000000003</v>
      </c>
      <c r="G29" s="37">
        <f t="shared" si="4"/>
        <v>-0.1917009999999999</v>
      </c>
      <c r="H29" s="37">
        <f t="shared" si="4"/>
        <v>-4.7700999999999993E-2</v>
      </c>
      <c r="I29" s="37">
        <f t="shared" si="4"/>
        <v>9.6298999999999912E-2</v>
      </c>
      <c r="J29" s="37">
        <f t="shared" si="4"/>
        <v>0.24029900000000026</v>
      </c>
      <c r="K29" s="37">
        <f t="shared" si="4"/>
        <v>0.38429899999999995</v>
      </c>
      <c r="L29" s="37">
        <f t="shared" si="4"/>
        <v>0.52829899999999974</v>
      </c>
      <c r="M29" s="37">
        <f t="shared" si="4"/>
        <v>0.67229900000000009</v>
      </c>
      <c r="N29" s="37">
        <f t="shared" si="4"/>
        <v>0.81629899999999989</v>
      </c>
      <c r="O29" s="37">
        <f t="shared" si="4"/>
        <v>0.96029900000000024</v>
      </c>
      <c r="P29" s="37">
        <f t="shared" si="4"/>
        <v>1.1042989999999999</v>
      </c>
    </row>
    <row r="30" spans="2:16" x14ac:dyDescent="0.25">
      <c r="B30" s="122"/>
      <c r="E30" s="36">
        <f t="shared" si="5"/>
        <v>0.85000000000000031</v>
      </c>
      <c r="F30" s="37">
        <f t="shared" si="4"/>
        <v>-0.38570100000000007</v>
      </c>
      <c r="G30" s="37">
        <f t="shared" si="4"/>
        <v>-0.24170099999999994</v>
      </c>
      <c r="H30" s="37">
        <f t="shared" si="4"/>
        <v>-9.7701000000000038E-2</v>
      </c>
      <c r="I30" s="37">
        <f t="shared" si="4"/>
        <v>4.6298999999999868E-2</v>
      </c>
      <c r="J30" s="37">
        <f t="shared" si="4"/>
        <v>0.19029900000000022</v>
      </c>
      <c r="K30" s="37">
        <f t="shared" si="4"/>
        <v>0.3342989999999999</v>
      </c>
      <c r="L30" s="37">
        <f t="shared" si="4"/>
        <v>0.4782989999999997</v>
      </c>
      <c r="M30" s="37">
        <f t="shared" si="4"/>
        <v>0.62229900000000005</v>
      </c>
      <c r="N30" s="37">
        <f t="shared" si="4"/>
        <v>0.76629899999999984</v>
      </c>
      <c r="O30" s="37">
        <f t="shared" si="4"/>
        <v>0.91029900000000019</v>
      </c>
      <c r="P30" s="37">
        <f t="shared" si="4"/>
        <v>1.0542989999999999</v>
      </c>
    </row>
    <row r="31" spans="2:16" x14ac:dyDescent="0.25">
      <c r="B31" s="122"/>
      <c r="E31" s="36">
        <f t="shared" si="5"/>
        <v>0.90000000000000036</v>
      </c>
      <c r="F31" s="37">
        <f t="shared" si="4"/>
        <v>-0.43570100000000012</v>
      </c>
      <c r="G31" s="37">
        <f t="shared" si="4"/>
        <v>-0.29170099999999999</v>
      </c>
      <c r="H31" s="37">
        <f t="shared" si="4"/>
        <v>-0.14770100000000008</v>
      </c>
      <c r="I31" s="37">
        <f t="shared" si="4"/>
        <v>-3.7010000000001764E-3</v>
      </c>
      <c r="J31" s="37">
        <f t="shared" si="4"/>
        <v>0.14029900000000017</v>
      </c>
      <c r="K31" s="37">
        <f t="shared" si="4"/>
        <v>0.28429899999999986</v>
      </c>
      <c r="L31" s="37">
        <f t="shared" si="4"/>
        <v>0.42829899999999965</v>
      </c>
      <c r="M31" s="37">
        <f t="shared" si="4"/>
        <v>0.572299</v>
      </c>
      <c r="N31" s="37">
        <f t="shared" si="4"/>
        <v>0.7162989999999998</v>
      </c>
      <c r="O31" s="37">
        <f t="shared" si="4"/>
        <v>0.86029900000000015</v>
      </c>
      <c r="P31" s="37">
        <f t="shared" si="4"/>
        <v>1.0042989999999998</v>
      </c>
    </row>
    <row r="32" spans="2:16" x14ac:dyDescent="0.25">
      <c r="B32" s="122"/>
      <c r="E32" s="36">
        <f t="shared" si="5"/>
        <v>0.9500000000000004</v>
      </c>
      <c r="F32" s="37">
        <f t="shared" si="4"/>
        <v>-0.48570100000000016</v>
      </c>
      <c r="G32" s="37">
        <f t="shared" si="4"/>
        <v>-0.34170100000000003</v>
      </c>
      <c r="H32" s="37">
        <f t="shared" si="4"/>
        <v>-0.19770100000000013</v>
      </c>
      <c r="I32" s="37">
        <f t="shared" si="4"/>
        <v>-5.3701000000000221E-2</v>
      </c>
      <c r="J32" s="37">
        <f t="shared" si="4"/>
        <v>9.0299000000000129E-2</v>
      </c>
      <c r="K32" s="37">
        <f t="shared" si="4"/>
        <v>0.23429899999999981</v>
      </c>
      <c r="L32" s="37">
        <f t="shared" si="4"/>
        <v>0.37829899999999961</v>
      </c>
      <c r="M32" s="37">
        <f t="shared" si="4"/>
        <v>0.52229899999999996</v>
      </c>
      <c r="N32" s="37">
        <f t="shared" si="4"/>
        <v>0.66629899999999975</v>
      </c>
      <c r="O32" s="37">
        <f t="shared" si="4"/>
        <v>0.8102990000000001</v>
      </c>
      <c r="P32" s="37">
        <f t="shared" si="4"/>
        <v>0.95429899999999979</v>
      </c>
    </row>
    <row r="33" spans="2:16" ht="15.75" thickBot="1" x14ac:dyDescent="0.3">
      <c r="B33" s="123"/>
      <c r="E33" s="36">
        <f t="shared" si="5"/>
        <v>1.0000000000000004</v>
      </c>
      <c r="F33" s="37">
        <f t="shared" si="4"/>
        <v>-0.5357010000000002</v>
      </c>
      <c r="G33" s="37">
        <f t="shared" si="4"/>
        <v>-0.39170100000000008</v>
      </c>
      <c r="H33" s="37">
        <f t="shared" si="4"/>
        <v>-0.24770100000000017</v>
      </c>
      <c r="I33" s="37">
        <f t="shared" si="4"/>
        <v>-0.10370100000000027</v>
      </c>
      <c r="J33" s="37">
        <f t="shared" si="4"/>
        <v>4.0299000000000085E-2</v>
      </c>
      <c r="K33" s="37">
        <f t="shared" si="4"/>
        <v>0.18429899999999977</v>
      </c>
      <c r="L33" s="37">
        <f t="shared" si="4"/>
        <v>0.32829899999999956</v>
      </c>
      <c r="M33" s="37">
        <f t="shared" si="4"/>
        <v>0.47229899999999991</v>
      </c>
      <c r="N33" s="37">
        <f t="shared" si="4"/>
        <v>0.61629899999999971</v>
      </c>
      <c r="O33" s="37">
        <f t="shared" si="4"/>
        <v>0.76029900000000006</v>
      </c>
      <c r="P33" s="37">
        <f t="shared" si="4"/>
        <v>0.90429899999999974</v>
      </c>
    </row>
    <row r="35" spans="2:16" ht="15.75" thickBot="1" x14ac:dyDescent="0.3"/>
    <row r="36" spans="2:16" ht="15.75" thickBot="1" x14ac:dyDescent="0.3">
      <c r="B36" s="30" t="s">
        <v>5</v>
      </c>
      <c r="C36" s="43">
        <v>10</v>
      </c>
      <c r="D36" s="31" t="s">
        <v>24</v>
      </c>
      <c r="E36" s="32"/>
      <c r="F36" s="125" t="s">
        <v>20</v>
      </c>
      <c r="G36" s="126"/>
      <c r="H36" s="126"/>
      <c r="I36" s="126"/>
      <c r="J36" s="126"/>
      <c r="K36" s="126"/>
      <c r="L36" s="126"/>
      <c r="M36" s="126"/>
      <c r="N36" s="126"/>
      <c r="O36" s="126"/>
      <c r="P36" s="127"/>
    </row>
    <row r="37" spans="2:16" x14ac:dyDescent="0.25">
      <c r="E37" s="33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2:16" ht="15.75" thickBot="1" x14ac:dyDescent="0.3">
      <c r="B38" s="29"/>
      <c r="C38" s="29"/>
      <c r="D38" s="29"/>
      <c r="E38" s="34"/>
      <c r="F38" s="35">
        <v>10</v>
      </c>
      <c r="G38" s="35">
        <f t="shared" ref="G38:P38" si="6">F38+2</f>
        <v>12</v>
      </c>
      <c r="H38" s="35">
        <f t="shared" si="6"/>
        <v>14</v>
      </c>
      <c r="I38" s="35">
        <f t="shared" si="6"/>
        <v>16</v>
      </c>
      <c r="J38" s="35">
        <f t="shared" si="6"/>
        <v>18</v>
      </c>
      <c r="K38" s="35">
        <f t="shared" si="6"/>
        <v>20</v>
      </c>
      <c r="L38" s="35">
        <f t="shared" si="6"/>
        <v>22</v>
      </c>
      <c r="M38" s="35">
        <f t="shared" si="6"/>
        <v>24</v>
      </c>
      <c r="N38" s="35">
        <f t="shared" si="6"/>
        <v>26</v>
      </c>
      <c r="O38" s="35">
        <f t="shared" si="6"/>
        <v>28</v>
      </c>
      <c r="P38" s="35">
        <f t="shared" si="6"/>
        <v>30</v>
      </c>
    </row>
    <row r="39" spans="2:16" x14ac:dyDescent="0.25">
      <c r="B39" s="121" t="s">
        <v>3</v>
      </c>
      <c r="E39" s="36">
        <v>0.5</v>
      </c>
      <c r="F39" s="37">
        <f t="shared" ref="F39:P49" si="7">HumidityFactor*(HumidityBase-HumidityCRangeHigh)+TempFactor*(((TempCRangeHigh*9/5+32)-(TempBaseC*9/5+32))*4/100)+PrecipFactor*(((PrecipBase-PrecipmmHigh)*0.0393701)*200/100)+1</f>
        <v>-0.42940199999999962</v>
      </c>
      <c r="G39" s="37">
        <f t="shared" si="7"/>
        <v>-0.28540199999999949</v>
      </c>
      <c r="H39" s="37">
        <f t="shared" si="7"/>
        <v>-0.14140199999999958</v>
      </c>
      <c r="I39" s="37">
        <f t="shared" si="7"/>
        <v>2.5980000000002113E-3</v>
      </c>
      <c r="J39" s="37">
        <f t="shared" si="7"/>
        <v>0.14659800000000056</v>
      </c>
      <c r="K39" s="37">
        <f t="shared" si="7"/>
        <v>0.29059800000000036</v>
      </c>
      <c r="L39" s="37">
        <f t="shared" si="7"/>
        <v>0.43459800000000004</v>
      </c>
      <c r="M39" s="37">
        <f t="shared" si="7"/>
        <v>0.57859800000000039</v>
      </c>
      <c r="N39" s="37">
        <f t="shared" si="7"/>
        <v>0.72259800000000018</v>
      </c>
      <c r="O39" s="37">
        <f t="shared" si="7"/>
        <v>0.86659800000000053</v>
      </c>
      <c r="P39" s="37">
        <f t="shared" si="7"/>
        <v>1.0105980000000003</v>
      </c>
    </row>
    <row r="40" spans="2:16" x14ac:dyDescent="0.25">
      <c r="B40" s="122"/>
      <c r="E40" s="36">
        <f t="shared" ref="E40:E49" si="8">E39+0.05</f>
        <v>0.55000000000000004</v>
      </c>
      <c r="F40" s="37">
        <f t="shared" si="7"/>
        <v>-0.47940199999999988</v>
      </c>
      <c r="G40" s="37">
        <f t="shared" si="7"/>
        <v>-0.33540199999999976</v>
      </c>
      <c r="H40" s="37">
        <f t="shared" si="7"/>
        <v>-0.19140199999999963</v>
      </c>
      <c r="I40" s="37">
        <f t="shared" si="7"/>
        <v>-4.7401999999999944E-2</v>
      </c>
      <c r="J40" s="37">
        <f t="shared" si="7"/>
        <v>9.6598000000000517E-2</v>
      </c>
      <c r="K40" s="37">
        <f t="shared" si="7"/>
        <v>0.24059800000000031</v>
      </c>
      <c r="L40" s="37">
        <f t="shared" si="7"/>
        <v>0.384598</v>
      </c>
      <c r="M40" s="37">
        <f t="shared" si="7"/>
        <v>0.52859800000000035</v>
      </c>
      <c r="N40" s="37">
        <f t="shared" si="7"/>
        <v>0.67259800000000014</v>
      </c>
      <c r="O40" s="37">
        <f t="shared" si="7"/>
        <v>0.81659800000000049</v>
      </c>
      <c r="P40" s="37">
        <f t="shared" si="7"/>
        <v>0.96059800000000028</v>
      </c>
    </row>
    <row r="41" spans="2:16" x14ac:dyDescent="0.25">
      <c r="B41" s="122"/>
      <c r="E41" s="36">
        <f t="shared" si="8"/>
        <v>0.60000000000000009</v>
      </c>
      <c r="F41" s="37">
        <f t="shared" si="7"/>
        <v>-0.52940199999999971</v>
      </c>
      <c r="G41" s="37">
        <f t="shared" si="7"/>
        <v>-0.38540199999999958</v>
      </c>
      <c r="H41" s="37">
        <f t="shared" si="7"/>
        <v>-0.24140199999999967</v>
      </c>
      <c r="I41" s="37">
        <f t="shared" si="7"/>
        <v>-9.7401999999999767E-2</v>
      </c>
      <c r="J41" s="37">
        <f t="shared" si="7"/>
        <v>4.6598000000000472E-2</v>
      </c>
      <c r="K41" s="37">
        <f t="shared" si="7"/>
        <v>0.19059800000000027</v>
      </c>
      <c r="L41" s="37">
        <f t="shared" si="7"/>
        <v>0.33459799999999995</v>
      </c>
      <c r="M41" s="37">
        <f t="shared" si="7"/>
        <v>0.4785980000000003</v>
      </c>
      <c r="N41" s="37">
        <f t="shared" si="7"/>
        <v>0.6225980000000001</v>
      </c>
      <c r="O41" s="37">
        <f t="shared" si="7"/>
        <v>0.76659800000000045</v>
      </c>
      <c r="P41" s="37">
        <f t="shared" si="7"/>
        <v>0.91059800000000024</v>
      </c>
    </row>
    <row r="42" spans="2:16" x14ac:dyDescent="0.25">
      <c r="B42" s="122"/>
      <c r="E42" s="36">
        <f t="shared" si="8"/>
        <v>0.65000000000000013</v>
      </c>
      <c r="F42" s="37">
        <f t="shared" si="7"/>
        <v>-0.57940199999999997</v>
      </c>
      <c r="G42" s="37">
        <f t="shared" si="7"/>
        <v>-0.43540199999999984</v>
      </c>
      <c r="H42" s="37">
        <f t="shared" si="7"/>
        <v>-0.29140199999999972</v>
      </c>
      <c r="I42" s="37">
        <f t="shared" si="7"/>
        <v>-0.14740200000000003</v>
      </c>
      <c r="J42" s="37">
        <f t="shared" si="7"/>
        <v>-3.4019999999996831E-3</v>
      </c>
      <c r="K42" s="37">
        <f t="shared" si="7"/>
        <v>0.14059800000000022</v>
      </c>
      <c r="L42" s="37">
        <f t="shared" si="7"/>
        <v>0.28459799999999991</v>
      </c>
      <c r="M42" s="37">
        <f t="shared" si="7"/>
        <v>0.42859800000000026</v>
      </c>
      <c r="N42" s="37">
        <f t="shared" si="7"/>
        <v>0.57259800000000005</v>
      </c>
      <c r="O42" s="37">
        <f t="shared" si="7"/>
        <v>0.7165980000000004</v>
      </c>
      <c r="P42" s="37">
        <f t="shared" si="7"/>
        <v>0.8605980000000002</v>
      </c>
    </row>
    <row r="43" spans="2:16" x14ac:dyDescent="0.25">
      <c r="B43" s="122"/>
      <c r="E43" s="36">
        <f t="shared" si="8"/>
        <v>0.70000000000000018</v>
      </c>
      <c r="F43" s="37">
        <f t="shared" si="7"/>
        <v>-0.62940199999999979</v>
      </c>
      <c r="G43" s="37">
        <f t="shared" si="7"/>
        <v>-0.48540199999999967</v>
      </c>
      <c r="H43" s="37">
        <f t="shared" si="7"/>
        <v>-0.34140199999999976</v>
      </c>
      <c r="I43" s="37">
        <f t="shared" si="7"/>
        <v>-0.19740199999999986</v>
      </c>
      <c r="J43" s="37">
        <f t="shared" si="7"/>
        <v>-5.3401999999999727E-2</v>
      </c>
      <c r="K43" s="37">
        <f t="shared" si="7"/>
        <v>9.0598000000000178E-2</v>
      </c>
      <c r="L43" s="37">
        <f t="shared" si="7"/>
        <v>0.23459799999999986</v>
      </c>
      <c r="M43" s="37">
        <f t="shared" si="7"/>
        <v>0.37859800000000021</v>
      </c>
      <c r="N43" s="37">
        <f t="shared" si="7"/>
        <v>0.52259800000000001</v>
      </c>
      <c r="O43" s="37">
        <f t="shared" si="7"/>
        <v>0.66659800000000036</v>
      </c>
      <c r="P43" s="37">
        <f t="shared" si="7"/>
        <v>0.81059800000000015</v>
      </c>
    </row>
    <row r="44" spans="2:16" x14ac:dyDescent="0.25">
      <c r="B44" s="122"/>
      <c r="E44" s="36">
        <f t="shared" si="8"/>
        <v>0.75000000000000022</v>
      </c>
      <c r="F44" s="37">
        <f t="shared" si="7"/>
        <v>-0.67940200000000006</v>
      </c>
      <c r="G44" s="37">
        <f t="shared" si="7"/>
        <v>-0.53540199999999993</v>
      </c>
      <c r="H44" s="37">
        <f t="shared" si="7"/>
        <v>-0.39140199999999981</v>
      </c>
      <c r="I44" s="37">
        <f t="shared" si="7"/>
        <v>-0.24740200000000012</v>
      </c>
      <c r="J44" s="37">
        <f t="shared" si="7"/>
        <v>-0.10340199999999955</v>
      </c>
      <c r="K44" s="37">
        <f t="shared" si="7"/>
        <v>4.0598000000000134E-2</v>
      </c>
      <c r="L44" s="37">
        <f t="shared" si="7"/>
        <v>0.18459799999999982</v>
      </c>
      <c r="M44" s="37">
        <f t="shared" si="7"/>
        <v>0.32859800000000017</v>
      </c>
      <c r="N44" s="37">
        <f t="shared" si="7"/>
        <v>0.47259799999999996</v>
      </c>
      <c r="O44" s="37">
        <f t="shared" si="7"/>
        <v>0.61659800000000031</v>
      </c>
      <c r="P44" s="37">
        <f t="shared" si="7"/>
        <v>0.76059800000000011</v>
      </c>
    </row>
    <row r="45" spans="2:16" x14ac:dyDescent="0.25">
      <c r="B45" s="122"/>
      <c r="E45" s="36">
        <f t="shared" si="8"/>
        <v>0.80000000000000027</v>
      </c>
      <c r="F45" s="37">
        <f t="shared" si="7"/>
        <v>-0.72940199999999988</v>
      </c>
      <c r="G45" s="37">
        <f t="shared" si="7"/>
        <v>-0.58540199999999976</v>
      </c>
      <c r="H45" s="37">
        <f t="shared" si="7"/>
        <v>-0.44140199999999985</v>
      </c>
      <c r="I45" s="37">
        <f t="shared" si="7"/>
        <v>-0.29740199999999994</v>
      </c>
      <c r="J45" s="37">
        <f t="shared" si="7"/>
        <v>-0.15340199999999982</v>
      </c>
      <c r="K45" s="37">
        <f t="shared" si="7"/>
        <v>-9.4019999999999104E-3</v>
      </c>
      <c r="L45" s="37">
        <f t="shared" si="7"/>
        <v>0.13459799999999977</v>
      </c>
      <c r="M45" s="37">
        <f t="shared" si="7"/>
        <v>0.27859800000000012</v>
      </c>
      <c r="N45" s="37">
        <f t="shared" si="7"/>
        <v>0.42259799999999992</v>
      </c>
      <c r="O45" s="37">
        <f t="shared" si="7"/>
        <v>0.56659800000000027</v>
      </c>
      <c r="P45" s="37">
        <f t="shared" si="7"/>
        <v>0.71059800000000006</v>
      </c>
    </row>
    <row r="46" spans="2:16" x14ac:dyDescent="0.25">
      <c r="B46" s="122"/>
      <c r="E46" s="36">
        <f t="shared" si="8"/>
        <v>0.85000000000000031</v>
      </c>
      <c r="F46" s="37">
        <f t="shared" si="7"/>
        <v>-0.77940200000000015</v>
      </c>
      <c r="G46" s="37">
        <f t="shared" si="7"/>
        <v>-0.63540200000000002</v>
      </c>
      <c r="H46" s="37">
        <f t="shared" si="7"/>
        <v>-0.49140199999999989</v>
      </c>
      <c r="I46" s="37">
        <f t="shared" si="7"/>
        <v>-0.34740200000000021</v>
      </c>
      <c r="J46" s="37">
        <f t="shared" si="7"/>
        <v>-0.20340199999999964</v>
      </c>
      <c r="K46" s="37">
        <f t="shared" si="7"/>
        <v>-5.9401999999999955E-2</v>
      </c>
      <c r="L46" s="37">
        <f t="shared" si="7"/>
        <v>8.4597999999999729E-2</v>
      </c>
      <c r="M46" s="37">
        <f t="shared" si="7"/>
        <v>0.22859800000000008</v>
      </c>
      <c r="N46" s="37">
        <f t="shared" si="7"/>
        <v>0.37259799999999987</v>
      </c>
      <c r="O46" s="37">
        <f t="shared" si="7"/>
        <v>0.51659800000000022</v>
      </c>
      <c r="P46" s="37">
        <f t="shared" si="7"/>
        <v>0.66059800000000002</v>
      </c>
    </row>
    <row r="47" spans="2:16" x14ac:dyDescent="0.25">
      <c r="B47" s="122"/>
      <c r="E47" s="36">
        <f t="shared" si="8"/>
        <v>0.90000000000000036</v>
      </c>
      <c r="F47" s="37">
        <f t="shared" si="7"/>
        <v>-0.82940199999999997</v>
      </c>
      <c r="G47" s="37">
        <f t="shared" si="7"/>
        <v>-0.68540199999999984</v>
      </c>
      <c r="H47" s="37">
        <f t="shared" si="7"/>
        <v>-0.54140199999999994</v>
      </c>
      <c r="I47" s="37">
        <f t="shared" si="7"/>
        <v>-0.39740200000000003</v>
      </c>
      <c r="J47" s="37">
        <f t="shared" si="7"/>
        <v>-0.25340199999999991</v>
      </c>
      <c r="K47" s="37">
        <f t="shared" si="7"/>
        <v>-0.109402</v>
      </c>
      <c r="L47" s="37">
        <f t="shared" si="7"/>
        <v>3.4597999999999685E-2</v>
      </c>
      <c r="M47" s="37">
        <f t="shared" si="7"/>
        <v>0.17859800000000003</v>
      </c>
      <c r="N47" s="37">
        <f t="shared" si="7"/>
        <v>0.32259799999999983</v>
      </c>
      <c r="O47" s="37">
        <f t="shared" si="7"/>
        <v>0.46659800000000018</v>
      </c>
      <c r="P47" s="37">
        <f t="shared" si="7"/>
        <v>0.61059799999999997</v>
      </c>
    </row>
    <row r="48" spans="2:16" x14ac:dyDescent="0.25">
      <c r="B48" s="122"/>
      <c r="E48" s="36">
        <f t="shared" si="8"/>
        <v>0.9500000000000004</v>
      </c>
      <c r="F48" s="37">
        <f t="shared" si="7"/>
        <v>-0.87940200000000024</v>
      </c>
      <c r="G48" s="37">
        <f t="shared" si="7"/>
        <v>-0.73540200000000011</v>
      </c>
      <c r="H48" s="37">
        <f t="shared" si="7"/>
        <v>-0.59140199999999998</v>
      </c>
      <c r="I48" s="37">
        <f t="shared" si="7"/>
        <v>-0.4474020000000003</v>
      </c>
      <c r="J48" s="37">
        <f t="shared" si="7"/>
        <v>-0.30340199999999973</v>
      </c>
      <c r="K48" s="37">
        <f t="shared" si="7"/>
        <v>-0.15940200000000004</v>
      </c>
      <c r="L48" s="37">
        <f t="shared" si="7"/>
        <v>-1.540200000000036E-2</v>
      </c>
      <c r="M48" s="37">
        <f t="shared" si="7"/>
        <v>0.12859799999999999</v>
      </c>
      <c r="N48" s="37">
        <f t="shared" si="7"/>
        <v>0.27259799999999978</v>
      </c>
      <c r="O48" s="37">
        <f t="shared" si="7"/>
        <v>0.41659800000000013</v>
      </c>
      <c r="P48" s="37">
        <f t="shared" si="7"/>
        <v>0.56059799999999993</v>
      </c>
    </row>
    <row r="49" spans="2:16" ht="15.75" thickBot="1" x14ac:dyDescent="0.3">
      <c r="B49" s="123"/>
      <c r="E49" s="36">
        <f t="shared" si="8"/>
        <v>1.0000000000000004</v>
      </c>
      <c r="F49" s="37">
        <f t="shared" si="7"/>
        <v>-0.92940200000000006</v>
      </c>
      <c r="G49" s="37">
        <f t="shared" si="7"/>
        <v>-0.78540199999999993</v>
      </c>
      <c r="H49" s="37">
        <f t="shared" si="7"/>
        <v>-0.64140200000000003</v>
      </c>
      <c r="I49" s="37">
        <f t="shared" si="7"/>
        <v>-0.49740200000000012</v>
      </c>
      <c r="J49" s="37">
        <f t="shared" si="7"/>
        <v>-0.35340199999999999</v>
      </c>
      <c r="K49" s="37">
        <f t="shared" si="7"/>
        <v>-0.20940200000000009</v>
      </c>
      <c r="L49" s="37">
        <f t="shared" si="7"/>
        <v>-6.5402000000000404E-2</v>
      </c>
      <c r="M49" s="37">
        <f t="shared" si="7"/>
        <v>7.8597999999999946E-2</v>
      </c>
      <c r="N49" s="37">
        <f t="shared" si="7"/>
        <v>0.22259799999999974</v>
      </c>
      <c r="O49" s="37">
        <f t="shared" si="7"/>
        <v>0.36659800000000009</v>
      </c>
      <c r="P49" s="37">
        <f t="shared" si="7"/>
        <v>0.51059799999999989</v>
      </c>
    </row>
  </sheetData>
  <sheetProtection sheet="1" objects="1" scenarios="1"/>
  <mergeCells count="6">
    <mergeCell ref="B39:B49"/>
    <mergeCell ref="B7:B17"/>
    <mergeCell ref="B23:B33"/>
    <mergeCell ref="F4:P4"/>
    <mergeCell ref="F20:P20"/>
    <mergeCell ref="F36:P36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&amp;R&amp;A</oddHeader>
    <oddFooter>Prepared by Franz Stein &amp;D&amp;RPage &amp;P</oddFooter>
  </headerFooter>
  <rowBreaks count="2" manualBreakCount="2">
    <brk id="50" max="16383" man="1"/>
    <brk id="10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workbookViewId="0">
      <selection activeCell="B2" sqref="B2"/>
    </sheetView>
  </sheetViews>
  <sheetFormatPr defaultColWidth="9.140625" defaultRowHeight="15" x14ac:dyDescent="0.25"/>
  <cols>
    <col min="1" max="1" width="2.5703125" style="28" customWidth="1"/>
    <col min="2" max="2" width="14.140625" style="28" customWidth="1"/>
    <col min="3" max="3" width="5.5703125" style="28" customWidth="1"/>
    <col min="4" max="4" width="2" style="28" customWidth="1"/>
    <col min="5" max="5" width="7.85546875" style="28" customWidth="1"/>
    <col min="6" max="6" width="8.5703125" style="28" customWidth="1"/>
    <col min="7" max="16" width="7.85546875" style="28" customWidth="1"/>
    <col min="17" max="16384" width="9.140625" style="28"/>
  </cols>
  <sheetData>
    <row r="1" spans="1:16" x14ac:dyDescent="0.2">
      <c r="A1" s="47" t="s">
        <v>19</v>
      </c>
      <c r="B1" s="48"/>
      <c r="C1" s="48"/>
      <c r="D1" s="48"/>
      <c r="E1" s="48"/>
    </row>
    <row r="2" spans="1:16" x14ac:dyDescent="0.2">
      <c r="B2" s="29"/>
      <c r="C2" s="29"/>
      <c r="D2" s="29"/>
    </row>
    <row r="3" spans="1:16" ht="15.75" thickBot="1" x14ac:dyDescent="0.25">
      <c r="B3" s="29"/>
      <c r="C3" s="29"/>
      <c r="D3" s="29"/>
    </row>
    <row r="4" spans="1:16" ht="15.75" thickBot="1" x14ac:dyDescent="0.3">
      <c r="B4" s="30" t="s">
        <v>5</v>
      </c>
      <c r="C4" s="42">
        <v>0</v>
      </c>
      <c r="D4" s="41" t="s">
        <v>15</v>
      </c>
      <c r="E4" s="32"/>
      <c r="F4" s="125" t="s">
        <v>21</v>
      </c>
      <c r="G4" s="126"/>
      <c r="H4" s="126"/>
      <c r="I4" s="126"/>
      <c r="J4" s="126"/>
      <c r="K4" s="126"/>
      <c r="L4" s="126"/>
      <c r="M4" s="126"/>
      <c r="N4" s="126"/>
      <c r="O4" s="126"/>
      <c r="P4" s="127"/>
    </row>
    <row r="5" spans="1:16" x14ac:dyDescent="0.2">
      <c r="E5" s="33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ht="15.75" thickBot="1" x14ac:dyDescent="0.25">
      <c r="B6" s="29"/>
      <c r="C6" s="29"/>
      <c r="D6" s="29"/>
      <c r="E6" s="34"/>
      <c r="F6" s="35">
        <v>50</v>
      </c>
      <c r="G6" s="35">
        <f>F6+4</f>
        <v>54</v>
      </c>
      <c r="H6" s="35">
        <f t="shared" ref="H6:P6" si="0">G6+4</f>
        <v>58</v>
      </c>
      <c r="I6" s="35">
        <f t="shared" si="0"/>
        <v>62</v>
      </c>
      <c r="J6" s="35">
        <f t="shared" si="0"/>
        <v>66</v>
      </c>
      <c r="K6" s="35">
        <f t="shared" si="0"/>
        <v>70</v>
      </c>
      <c r="L6" s="35">
        <f t="shared" si="0"/>
        <v>74</v>
      </c>
      <c r="M6" s="35">
        <f t="shared" si="0"/>
        <v>78</v>
      </c>
      <c r="N6" s="35">
        <f t="shared" si="0"/>
        <v>82</v>
      </c>
      <c r="O6" s="35">
        <f t="shared" si="0"/>
        <v>86</v>
      </c>
      <c r="P6" s="35">
        <f t="shared" si="0"/>
        <v>90</v>
      </c>
    </row>
    <row r="7" spans="1:16" x14ac:dyDescent="0.25">
      <c r="B7" s="124" t="s">
        <v>3</v>
      </c>
      <c r="E7" s="36">
        <v>0.5</v>
      </c>
      <c r="F7" s="37">
        <f t="shared" ref="F7:P17" si="1">HumidityFactor*(HumidityBase-HumidityFRangeZero)+TempFactor*(((TempFRangeZero)-(TempBaseF))*4/100)+PrecipFactor*((PrecipBase-PrecipIZero)*200/100)+1</f>
        <v>0.3580000000000001</v>
      </c>
      <c r="G7" s="37">
        <f t="shared" si="1"/>
        <v>0.51800000000000013</v>
      </c>
      <c r="H7" s="37">
        <f t="shared" si="1"/>
        <v>0.67800000000000016</v>
      </c>
      <c r="I7" s="37">
        <f t="shared" si="1"/>
        <v>0.83800000000000008</v>
      </c>
      <c r="J7" s="37">
        <f t="shared" si="1"/>
        <v>0.99800000000000011</v>
      </c>
      <c r="K7" s="37">
        <f t="shared" si="1"/>
        <v>1.1580000000000001</v>
      </c>
      <c r="L7" s="37">
        <f t="shared" si="1"/>
        <v>1.3180000000000001</v>
      </c>
      <c r="M7" s="37">
        <f t="shared" si="1"/>
        <v>1.4780000000000002</v>
      </c>
      <c r="N7" s="37">
        <f t="shared" si="1"/>
        <v>1.6380000000000001</v>
      </c>
      <c r="O7" s="37">
        <f t="shared" si="1"/>
        <v>1.798</v>
      </c>
      <c r="P7" s="37">
        <f t="shared" si="1"/>
        <v>1.9580000000000002</v>
      </c>
    </row>
    <row r="8" spans="1:16" x14ac:dyDescent="0.25">
      <c r="B8" s="122"/>
      <c r="E8" s="36">
        <f t="shared" ref="E8:E17" si="2">E7+0.05</f>
        <v>0.55000000000000004</v>
      </c>
      <c r="F8" s="37">
        <f t="shared" si="1"/>
        <v>0.30800000000000005</v>
      </c>
      <c r="G8" s="37">
        <f t="shared" si="1"/>
        <v>0.46800000000000008</v>
      </c>
      <c r="H8" s="37">
        <f t="shared" si="1"/>
        <v>0.62800000000000011</v>
      </c>
      <c r="I8" s="37">
        <f t="shared" si="1"/>
        <v>0.78800000000000003</v>
      </c>
      <c r="J8" s="37">
        <f t="shared" si="1"/>
        <v>0.94800000000000006</v>
      </c>
      <c r="K8" s="37">
        <f t="shared" si="1"/>
        <v>1.1080000000000001</v>
      </c>
      <c r="L8" s="37">
        <f t="shared" si="1"/>
        <v>1.2680000000000002</v>
      </c>
      <c r="M8" s="37">
        <f t="shared" si="1"/>
        <v>1.4280000000000002</v>
      </c>
      <c r="N8" s="37">
        <f t="shared" si="1"/>
        <v>1.5880000000000001</v>
      </c>
      <c r="O8" s="37">
        <f t="shared" si="1"/>
        <v>1.7480000000000002</v>
      </c>
      <c r="P8" s="37">
        <f t="shared" si="1"/>
        <v>1.9080000000000001</v>
      </c>
    </row>
    <row r="9" spans="1:16" x14ac:dyDescent="0.25">
      <c r="B9" s="122"/>
      <c r="E9" s="36">
        <f t="shared" si="2"/>
        <v>0.60000000000000009</v>
      </c>
      <c r="F9" s="37">
        <f t="shared" si="1"/>
        <v>0.25800000000000001</v>
      </c>
      <c r="G9" s="37">
        <f t="shared" si="1"/>
        <v>0.41800000000000004</v>
      </c>
      <c r="H9" s="37">
        <f t="shared" si="1"/>
        <v>0.57800000000000007</v>
      </c>
      <c r="I9" s="37">
        <f t="shared" si="1"/>
        <v>0.73799999999999999</v>
      </c>
      <c r="J9" s="37">
        <f t="shared" si="1"/>
        <v>0.89800000000000002</v>
      </c>
      <c r="K9" s="37">
        <f t="shared" si="1"/>
        <v>1.0580000000000001</v>
      </c>
      <c r="L9" s="37">
        <f t="shared" si="1"/>
        <v>1.218</v>
      </c>
      <c r="M9" s="37">
        <f t="shared" si="1"/>
        <v>1.3780000000000001</v>
      </c>
      <c r="N9" s="37">
        <f t="shared" si="1"/>
        <v>1.538</v>
      </c>
      <c r="O9" s="37">
        <f t="shared" si="1"/>
        <v>1.698</v>
      </c>
      <c r="P9" s="37">
        <f t="shared" si="1"/>
        <v>1.8580000000000001</v>
      </c>
    </row>
    <row r="10" spans="1:16" x14ac:dyDescent="0.25">
      <c r="B10" s="122"/>
      <c r="E10" s="36">
        <f t="shared" si="2"/>
        <v>0.65000000000000013</v>
      </c>
      <c r="F10" s="37">
        <f t="shared" si="1"/>
        <v>0.20799999999999996</v>
      </c>
      <c r="G10" s="37">
        <f t="shared" si="1"/>
        <v>0.36799999999999999</v>
      </c>
      <c r="H10" s="37">
        <f t="shared" si="1"/>
        <v>0.52800000000000002</v>
      </c>
      <c r="I10" s="37">
        <f t="shared" si="1"/>
        <v>0.68799999999999994</v>
      </c>
      <c r="J10" s="37">
        <f t="shared" si="1"/>
        <v>0.84799999999999998</v>
      </c>
      <c r="K10" s="37">
        <f t="shared" si="1"/>
        <v>1.008</v>
      </c>
      <c r="L10" s="37">
        <f t="shared" si="1"/>
        <v>1.1679999999999999</v>
      </c>
      <c r="M10" s="37">
        <f t="shared" si="1"/>
        <v>1.3280000000000001</v>
      </c>
      <c r="N10" s="37">
        <f t="shared" si="1"/>
        <v>1.488</v>
      </c>
      <c r="O10" s="37">
        <f t="shared" si="1"/>
        <v>1.6480000000000001</v>
      </c>
      <c r="P10" s="37">
        <f t="shared" si="1"/>
        <v>1.8080000000000001</v>
      </c>
    </row>
    <row r="11" spans="1:16" x14ac:dyDescent="0.25">
      <c r="B11" s="122"/>
      <c r="E11" s="36">
        <f t="shared" si="2"/>
        <v>0.70000000000000018</v>
      </c>
      <c r="F11" s="37">
        <f t="shared" si="1"/>
        <v>0.15799999999999992</v>
      </c>
      <c r="G11" s="37">
        <f t="shared" si="1"/>
        <v>0.31799999999999995</v>
      </c>
      <c r="H11" s="37">
        <f t="shared" si="1"/>
        <v>0.47799999999999998</v>
      </c>
      <c r="I11" s="37">
        <f t="shared" si="1"/>
        <v>0.6379999999999999</v>
      </c>
      <c r="J11" s="37">
        <f t="shared" si="1"/>
        <v>0.79799999999999993</v>
      </c>
      <c r="K11" s="37">
        <f t="shared" si="1"/>
        <v>0.95799999999999996</v>
      </c>
      <c r="L11" s="37">
        <f t="shared" si="1"/>
        <v>1.1179999999999999</v>
      </c>
      <c r="M11" s="37">
        <f t="shared" si="1"/>
        <v>1.278</v>
      </c>
      <c r="N11" s="37">
        <f t="shared" si="1"/>
        <v>1.4379999999999999</v>
      </c>
      <c r="O11" s="37">
        <f t="shared" si="1"/>
        <v>1.5979999999999999</v>
      </c>
      <c r="P11" s="37">
        <f t="shared" si="1"/>
        <v>1.758</v>
      </c>
    </row>
    <row r="12" spans="1:16" x14ac:dyDescent="0.25">
      <c r="B12" s="122"/>
      <c r="E12" s="36">
        <f t="shared" si="2"/>
        <v>0.75000000000000022</v>
      </c>
      <c r="F12" s="37">
        <f t="shared" si="1"/>
        <v>0.10799999999999987</v>
      </c>
      <c r="G12" s="37">
        <f t="shared" si="1"/>
        <v>0.2679999999999999</v>
      </c>
      <c r="H12" s="37">
        <f t="shared" si="1"/>
        <v>0.42799999999999994</v>
      </c>
      <c r="I12" s="37">
        <f t="shared" si="1"/>
        <v>0.58799999999999986</v>
      </c>
      <c r="J12" s="37">
        <f t="shared" si="1"/>
        <v>0.74799999999999989</v>
      </c>
      <c r="K12" s="37">
        <f t="shared" si="1"/>
        <v>0.90799999999999992</v>
      </c>
      <c r="L12" s="37">
        <f t="shared" si="1"/>
        <v>1.0679999999999998</v>
      </c>
      <c r="M12" s="37">
        <f t="shared" si="1"/>
        <v>1.228</v>
      </c>
      <c r="N12" s="37">
        <f t="shared" si="1"/>
        <v>1.3879999999999999</v>
      </c>
      <c r="O12" s="37">
        <f t="shared" si="1"/>
        <v>1.548</v>
      </c>
      <c r="P12" s="37">
        <f t="shared" si="1"/>
        <v>1.708</v>
      </c>
    </row>
    <row r="13" spans="1:16" x14ac:dyDescent="0.25">
      <c r="B13" s="122"/>
      <c r="E13" s="36">
        <f t="shared" si="2"/>
        <v>0.80000000000000027</v>
      </c>
      <c r="F13" s="37">
        <f t="shared" si="1"/>
        <v>5.7999999999999829E-2</v>
      </c>
      <c r="G13" s="37">
        <f t="shared" si="1"/>
        <v>0.21799999999999986</v>
      </c>
      <c r="H13" s="37">
        <f t="shared" si="1"/>
        <v>0.37799999999999989</v>
      </c>
      <c r="I13" s="37">
        <f t="shared" si="1"/>
        <v>0.53799999999999981</v>
      </c>
      <c r="J13" s="37">
        <f t="shared" si="1"/>
        <v>0.69799999999999984</v>
      </c>
      <c r="K13" s="37">
        <f t="shared" si="1"/>
        <v>0.85799999999999987</v>
      </c>
      <c r="L13" s="37">
        <f t="shared" si="1"/>
        <v>1.0179999999999998</v>
      </c>
      <c r="M13" s="37">
        <f t="shared" si="1"/>
        <v>1.1779999999999999</v>
      </c>
      <c r="N13" s="37">
        <f t="shared" si="1"/>
        <v>1.3379999999999999</v>
      </c>
      <c r="O13" s="37">
        <f t="shared" si="1"/>
        <v>1.4979999999999998</v>
      </c>
      <c r="P13" s="37">
        <f t="shared" si="1"/>
        <v>1.6579999999999999</v>
      </c>
    </row>
    <row r="14" spans="1:16" x14ac:dyDescent="0.25">
      <c r="B14" s="122"/>
      <c r="E14" s="36">
        <f t="shared" si="2"/>
        <v>0.85000000000000031</v>
      </c>
      <c r="F14" s="37">
        <f t="shared" si="1"/>
        <v>7.9999999999997851E-3</v>
      </c>
      <c r="G14" s="37">
        <f t="shared" si="1"/>
        <v>0.16799999999999982</v>
      </c>
      <c r="H14" s="37">
        <f t="shared" si="1"/>
        <v>0.32799999999999985</v>
      </c>
      <c r="I14" s="37">
        <f t="shared" si="1"/>
        <v>0.48799999999999977</v>
      </c>
      <c r="J14" s="37">
        <f t="shared" si="1"/>
        <v>0.6479999999999998</v>
      </c>
      <c r="K14" s="37">
        <f t="shared" si="1"/>
        <v>0.80799999999999983</v>
      </c>
      <c r="L14" s="37">
        <f t="shared" si="1"/>
        <v>0.96799999999999986</v>
      </c>
      <c r="M14" s="37">
        <f t="shared" si="1"/>
        <v>1.1279999999999999</v>
      </c>
      <c r="N14" s="37">
        <f t="shared" si="1"/>
        <v>1.2879999999999998</v>
      </c>
      <c r="O14" s="37">
        <f t="shared" si="1"/>
        <v>1.448</v>
      </c>
      <c r="P14" s="37">
        <f t="shared" si="1"/>
        <v>1.6079999999999999</v>
      </c>
    </row>
    <row r="15" spans="1:16" x14ac:dyDescent="0.25">
      <c r="B15" s="122"/>
      <c r="E15" s="36">
        <f t="shared" si="2"/>
        <v>0.90000000000000036</v>
      </c>
      <c r="F15" s="37">
        <f t="shared" si="1"/>
        <v>-4.2000000000000259E-2</v>
      </c>
      <c r="G15" s="37">
        <f t="shared" si="1"/>
        <v>0.11799999999999977</v>
      </c>
      <c r="H15" s="37">
        <f t="shared" si="1"/>
        <v>0.2779999999999998</v>
      </c>
      <c r="I15" s="37">
        <f t="shared" si="1"/>
        <v>0.43799999999999972</v>
      </c>
      <c r="J15" s="37">
        <f t="shared" si="1"/>
        <v>0.59799999999999975</v>
      </c>
      <c r="K15" s="37">
        <f t="shared" si="1"/>
        <v>0.75799999999999979</v>
      </c>
      <c r="L15" s="37">
        <f t="shared" si="1"/>
        <v>0.91799999999999982</v>
      </c>
      <c r="M15" s="37">
        <f t="shared" si="1"/>
        <v>1.0779999999999998</v>
      </c>
      <c r="N15" s="37">
        <f t="shared" si="1"/>
        <v>1.2379999999999998</v>
      </c>
      <c r="O15" s="37">
        <f t="shared" si="1"/>
        <v>1.3979999999999997</v>
      </c>
      <c r="P15" s="37">
        <f t="shared" si="1"/>
        <v>1.5579999999999998</v>
      </c>
    </row>
    <row r="16" spans="1:16" x14ac:dyDescent="0.25">
      <c r="B16" s="122"/>
      <c r="E16" s="36">
        <f t="shared" si="2"/>
        <v>0.9500000000000004</v>
      </c>
      <c r="F16" s="37">
        <f t="shared" si="1"/>
        <v>-9.2000000000000304E-2</v>
      </c>
      <c r="G16" s="37">
        <f t="shared" si="1"/>
        <v>6.7999999999999727E-2</v>
      </c>
      <c r="H16" s="37">
        <f t="shared" si="1"/>
        <v>0.22799999999999976</v>
      </c>
      <c r="I16" s="37">
        <f t="shared" si="1"/>
        <v>0.38799999999999968</v>
      </c>
      <c r="J16" s="37">
        <f t="shared" si="1"/>
        <v>0.54799999999999971</v>
      </c>
      <c r="K16" s="37">
        <f t="shared" si="1"/>
        <v>0.70799999999999974</v>
      </c>
      <c r="L16" s="37">
        <f t="shared" si="1"/>
        <v>0.86799999999999977</v>
      </c>
      <c r="M16" s="37">
        <f t="shared" si="1"/>
        <v>1.0279999999999998</v>
      </c>
      <c r="N16" s="37">
        <f t="shared" si="1"/>
        <v>1.1879999999999997</v>
      </c>
      <c r="O16" s="37">
        <f t="shared" si="1"/>
        <v>1.3479999999999999</v>
      </c>
      <c r="P16" s="37">
        <f t="shared" si="1"/>
        <v>1.5079999999999998</v>
      </c>
    </row>
    <row r="17" spans="2:16" ht="15.75" thickBot="1" x14ac:dyDescent="0.3">
      <c r="B17" s="123"/>
      <c r="E17" s="36">
        <f t="shared" si="2"/>
        <v>1.0000000000000004</v>
      </c>
      <c r="F17" s="37">
        <f t="shared" si="1"/>
        <v>-0.14200000000000035</v>
      </c>
      <c r="G17" s="37">
        <f t="shared" si="1"/>
        <v>1.7999999999999683E-2</v>
      </c>
      <c r="H17" s="37">
        <f t="shared" si="1"/>
        <v>0.17799999999999971</v>
      </c>
      <c r="I17" s="37">
        <f t="shared" si="1"/>
        <v>0.33799999999999963</v>
      </c>
      <c r="J17" s="37">
        <f t="shared" si="1"/>
        <v>0.49799999999999967</v>
      </c>
      <c r="K17" s="37">
        <f t="shared" si="1"/>
        <v>0.6579999999999997</v>
      </c>
      <c r="L17" s="37">
        <f t="shared" si="1"/>
        <v>0.81799999999999973</v>
      </c>
      <c r="M17" s="37">
        <f t="shared" si="1"/>
        <v>0.97799999999999976</v>
      </c>
      <c r="N17" s="37">
        <f t="shared" si="1"/>
        <v>1.1379999999999997</v>
      </c>
      <c r="O17" s="37">
        <f t="shared" si="1"/>
        <v>1.2979999999999996</v>
      </c>
      <c r="P17" s="37">
        <f t="shared" si="1"/>
        <v>1.4579999999999997</v>
      </c>
    </row>
    <row r="19" spans="2:16" ht="15.75" thickBot="1" x14ac:dyDescent="0.25"/>
    <row r="20" spans="2:16" ht="15.75" thickBot="1" x14ac:dyDescent="0.3">
      <c r="B20" s="30" t="s">
        <v>5</v>
      </c>
      <c r="C20" s="42">
        <v>0.25</v>
      </c>
      <c r="D20" s="41" t="s">
        <v>15</v>
      </c>
      <c r="E20" s="32"/>
      <c r="F20" s="125" t="s">
        <v>21</v>
      </c>
      <c r="G20" s="126"/>
      <c r="H20" s="126"/>
      <c r="I20" s="126"/>
      <c r="J20" s="126"/>
      <c r="K20" s="126"/>
      <c r="L20" s="126"/>
      <c r="M20" s="126"/>
      <c r="N20" s="126"/>
      <c r="O20" s="126"/>
      <c r="P20" s="127"/>
    </row>
    <row r="21" spans="2:16" x14ac:dyDescent="0.2">
      <c r="E21" s="33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2:16" ht="15.75" thickBot="1" x14ac:dyDescent="0.25">
      <c r="B22" s="29"/>
      <c r="C22" s="29"/>
      <c r="D22" s="29"/>
      <c r="E22" s="34"/>
      <c r="F22" s="35">
        <v>50</v>
      </c>
      <c r="G22" s="35">
        <f>F22+4</f>
        <v>54</v>
      </c>
      <c r="H22" s="35">
        <f t="shared" ref="H22:P22" si="3">G22+4</f>
        <v>58</v>
      </c>
      <c r="I22" s="35">
        <f t="shared" si="3"/>
        <v>62</v>
      </c>
      <c r="J22" s="35">
        <f t="shared" si="3"/>
        <v>66</v>
      </c>
      <c r="K22" s="35">
        <f t="shared" si="3"/>
        <v>70</v>
      </c>
      <c r="L22" s="35">
        <f t="shared" si="3"/>
        <v>74</v>
      </c>
      <c r="M22" s="35">
        <f t="shared" si="3"/>
        <v>78</v>
      </c>
      <c r="N22" s="35">
        <f t="shared" si="3"/>
        <v>82</v>
      </c>
      <c r="O22" s="35">
        <f t="shared" si="3"/>
        <v>86</v>
      </c>
      <c r="P22" s="35">
        <f t="shared" si="3"/>
        <v>90</v>
      </c>
    </row>
    <row r="23" spans="2:16" x14ac:dyDescent="0.25">
      <c r="B23" s="121" t="s">
        <v>3</v>
      </c>
      <c r="E23" s="36">
        <v>0.5</v>
      </c>
      <c r="F23" s="37">
        <f t="shared" ref="F23:P33" si="4">HumidityFactor*(HumidityBase-HumidityFRangeMedium)+TempFactor*((TempFRangeMedium-TempBaseF)*4/100)+PrecipFactor*(((PrecipBaseI-PrecipIMedium))*200/100)+1</f>
        <v>-0.1419999999999999</v>
      </c>
      <c r="G23" s="37">
        <f t="shared" si="4"/>
        <v>1.8000000000000127E-2</v>
      </c>
      <c r="H23" s="37">
        <f t="shared" si="4"/>
        <v>0.17800000000000016</v>
      </c>
      <c r="I23" s="37">
        <f t="shared" si="4"/>
        <v>0.33800000000000008</v>
      </c>
      <c r="J23" s="37">
        <f t="shared" si="4"/>
        <v>0.49800000000000011</v>
      </c>
      <c r="K23" s="37">
        <f t="shared" si="4"/>
        <v>0.65800000000000014</v>
      </c>
      <c r="L23" s="37">
        <f t="shared" si="4"/>
        <v>0.81800000000000017</v>
      </c>
      <c r="M23" s="37">
        <f t="shared" si="4"/>
        <v>0.9780000000000002</v>
      </c>
      <c r="N23" s="37">
        <f t="shared" si="4"/>
        <v>1.1380000000000001</v>
      </c>
      <c r="O23" s="37">
        <f t="shared" si="4"/>
        <v>1.298</v>
      </c>
      <c r="P23" s="37">
        <f t="shared" si="4"/>
        <v>1.4580000000000002</v>
      </c>
    </row>
    <row r="24" spans="2:16" x14ac:dyDescent="0.25">
      <c r="B24" s="122"/>
      <c r="E24" s="36">
        <f>E23+0.05</f>
        <v>0.55000000000000004</v>
      </c>
      <c r="F24" s="37">
        <f t="shared" si="4"/>
        <v>-0.19199999999999995</v>
      </c>
      <c r="G24" s="37">
        <f t="shared" si="4"/>
        <v>-3.2000000000000028E-2</v>
      </c>
      <c r="H24" s="37">
        <f t="shared" si="4"/>
        <v>0.12800000000000011</v>
      </c>
      <c r="I24" s="37">
        <f t="shared" si="4"/>
        <v>0.28800000000000003</v>
      </c>
      <c r="J24" s="37">
        <f t="shared" si="4"/>
        <v>0.44800000000000006</v>
      </c>
      <c r="K24" s="37">
        <f t="shared" si="4"/>
        <v>0.6080000000000001</v>
      </c>
      <c r="L24" s="37">
        <f t="shared" si="4"/>
        <v>0.76800000000000013</v>
      </c>
      <c r="M24" s="37">
        <f t="shared" si="4"/>
        <v>0.92800000000000016</v>
      </c>
      <c r="N24" s="37">
        <f t="shared" si="4"/>
        <v>1.0880000000000001</v>
      </c>
      <c r="O24" s="37">
        <f t="shared" si="4"/>
        <v>1.2480000000000002</v>
      </c>
      <c r="P24" s="37">
        <f t="shared" si="4"/>
        <v>1.4080000000000001</v>
      </c>
    </row>
    <row r="25" spans="2:16" x14ac:dyDescent="0.25">
      <c r="B25" s="122"/>
      <c r="E25" s="36">
        <f t="shared" ref="E25:E33" si="5">E24+0.05</f>
        <v>0.60000000000000009</v>
      </c>
      <c r="F25" s="37">
        <f t="shared" si="4"/>
        <v>-0.24199999999999999</v>
      </c>
      <c r="G25" s="37">
        <f t="shared" si="4"/>
        <v>-8.1999999999999851E-2</v>
      </c>
      <c r="H25" s="37">
        <f t="shared" si="4"/>
        <v>7.8000000000000069E-2</v>
      </c>
      <c r="I25" s="37">
        <f t="shared" si="4"/>
        <v>0.23799999999999999</v>
      </c>
      <c r="J25" s="37">
        <f t="shared" si="4"/>
        <v>0.39800000000000002</v>
      </c>
      <c r="K25" s="37">
        <f t="shared" si="4"/>
        <v>0.55800000000000005</v>
      </c>
      <c r="L25" s="37">
        <f t="shared" si="4"/>
        <v>0.71800000000000008</v>
      </c>
      <c r="M25" s="37">
        <f t="shared" si="4"/>
        <v>0.87800000000000011</v>
      </c>
      <c r="N25" s="37">
        <f t="shared" si="4"/>
        <v>1.038</v>
      </c>
      <c r="O25" s="37">
        <f t="shared" si="4"/>
        <v>1.198</v>
      </c>
      <c r="P25" s="37">
        <f t="shared" si="4"/>
        <v>1.3580000000000001</v>
      </c>
    </row>
    <row r="26" spans="2:16" x14ac:dyDescent="0.25">
      <c r="B26" s="122"/>
      <c r="E26" s="36">
        <f t="shared" si="5"/>
        <v>0.65000000000000013</v>
      </c>
      <c r="F26" s="37">
        <f t="shared" si="4"/>
        <v>-0.29200000000000004</v>
      </c>
      <c r="G26" s="37">
        <f t="shared" si="4"/>
        <v>-0.13200000000000012</v>
      </c>
      <c r="H26" s="37">
        <f t="shared" si="4"/>
        <v>2.8000000000000025E-2</v>
      </c>
      <c r="I26" s="37">
        <f t="shared" si="4"/>
        <v>0.18799999999999994</v>
      </c>
      <c r="J26" s="37">
        <f t="shared" si="4"/>
        <v>0.34799999999999998</v>
      </c>
      <c r="K26" s="37">
        <f t="shared" si="4"/>
        <v>0.50800000000000001</v>
      </c>
      <c r="L26" s="37">
        <f t="shared" si="4"/>
        <v>0.66800000000000004</v>
      </c>
      <c r="M26" s="37">
        <f t="shared" si="4"/>
        <v>0.82800000000000007</v>
      </c>
      <c r="N26" s="37">
        <f t="shared" si="4"/>
        <v>0.98799999999999999</v>
      </c>
      <c r="O26" s="37">
        <f t="shared" si="4"/>
        <v>1.1480000000000001</v>
      </c>
      <c r="P26" s="37">
        <f t="shared" si="4"/>
        <v>1.3080000000000001</v>
      </c>
    </row>
    <row r="27" spans="2:16" x14ac:dyDescent="0.25">
      <c r="B27" s="122"/>
      <c r="E27" s="36">
        <f t="shared" si="5"/>
        <v>0.70000000000000018</v>
      </c>
      <c r="F27" s="37">
        <f t="shared" si="4"/>
        <v>-0.34200000000000008</v>
      </c>
      <c r="G27" s="37">
        <f t="shared" si="4"/>
        <v>-0.18199999999999994</v>
      </c>
      <c r="H27" s="37">
        <f t="shared" si="4"/>
        <v>-2.200000000000002E-2</v>
      </c>
      <c r="I27" s="37">
        <f t="shared" si="4"/>
        <v>0.1379999999999999</v>
      </c>
      <c r="J27" s="37">
        <f t="shared" si="4"/>
        <v>0.29799999999999993</v>
      </c>
      <c r="K27" s="37">
        <f t="shared" si="4"/>
        <v>0.45799999999999996</v>
      </c>
      <c r="L27" s="37">
        <f t="shared" si="4"/>
        <v>0.61799999999999999</v>
      </c>
      <c r="M27" s="37">
        <f t="shared" si="4"/>
        <v>0.77800000000000002</v>
      </c>
      <c r="N27" s="37">
        <f t="shared" si="4"/>
        <v>0.93799999999999994</v>
      </c>
      <c r="O27" s="37">
        <f t="shared" si="4"/>
        <v>1.0979999999999999</v>
      </c>
      <c r="P27" s="37">
        <f t="shared" si="4"/>
        <v>1.258</v>
      </c>
    </row>
    <row r="28" spans="2:16" x14ac:dyDescent="0.25">
      <c r="B28" s="122"/>
      <c r="E28" s="36">
        <f t="shared" si="5"/>
        <v>0.75000000000000022</v>
      </c>
      <c r="F28" s="37">
        <f t="shared" si="4"/>
        <v>-0.39200000000000013</v>
      </c>
      <c r="G28" s="37">
        <f t="shared" si="4"/>
        <v>-0.23200000000000021</v>
      </c>
      <c r="H28" s="37">
        <f t="shared" si="4"/>
        <v>-7.2000000000000064E-2</v>
      </c>
      <c r="I28" s="37">
        <f t="shared" si="4"/>
        <v>8.7999999999999856E-2</v>
      </c>
      <c r="J28" s="37">
        <f t="shared" si="4"/>
        <v>0.24799999999999989</v>
      </c>
      <c r="K28" s="37">
        <f t="shared" si="4"/>
        <v>0.40799999999999992</v>
      </c>
      <c r="L28" s="37">
        <f t="shared" si="4"/>
        <v>0.56799999999999995</v>
      </c>
      <c r="M28" s="37">
        <f t="shared" si="4"/>
        <v>0.72799999999999998</v>
      </c>
      <c r="N28" s="37">
        <f t="shared" si="4"/>
        <v>0.8879999999999999</v>
      </c>
      <c r="O28" s="37">
        <f t="shared" si="4"/>
        <v>1.048</v>
      </c>
      <c r="P28" s="37">
        <f t="shared" si="4"/>
        <v>1.208</v>
      </c>
    </row>
    <row r="29" spans="2:16" x14ac:dyDescent="0.25">
      <c r="B29" s="122"/>
      <c r="E29" s="36">
        <f t="shared" si="5"/>
        <v>0.80000000000000027</v>
      </c>
      <c r="F29" s="37">
        <f t="shared" si="4"/>
        <v>-0.44200000000000017</v>
      </c>
      <c r="G29" s="37">
        <f t="shared" si="4"/>
        <v>-0.28200000000000003</v>
      </c>
      <c r="H29" s="37">
        <f t="shared" si="4"/>
        <v>-0.12200000000000011</v>
      </c>
      <c r="I29" s="37">
        <f t="shared" si="4"/>
        <v>3.7999999999999812E-2</v>
      </c>
      <c r="J29" s="37">
        <f t="shared" si="4"/>
        <v>0.19799999999999984</v>
      </c>
      <c r="K29" s="37">
        <f t="shared" si="4"/>
        <v>0.35799999999999987</v>
      </c>
      <c r="L29" s="37">
        <f t="shared" si="4"/>
        <v>0.5179999999999999</v>
      </c>
      <c r="M29" s="37">
        <f t="shared" si="4"/>
        <v>0.67799999999999994</v>
      </c>
      <c r="N29" s="37">
        <f t="shared" si="4"/>
        <v>0.83799999999999986</v>
      </c>
      <c r="O29" s="37">
        <f t="shared" si="4"/>
        <v>0.99799999999999989</v>
      </c>
      <c r="P29" s="37">
        <f t="shared" si="4"/>
        <v>1.1579999999999999</v>
      </c>
    </row>
    <row r="30" spans="2:16" x14ac:dyDescent="0.25">
      <c r="B30" s="122"/>
      <c r="E30" s="36">
        <f t="shared" si="5"/>
        <v>0.85000000000000031</v>
      </c>
      <c r="F30" s="37">
        <f t="shared" si="4"/>
        <v>-0.49200000000000021</v>
      </c>
      <c r="G30" s="37">
        <f t="shared" si="4"/>
        <v>-0.33200000000000029</v>
      </c>
      <c r="H30" s="37">
        <f t="shared" si="4"/>
        <v>-0.17200000000000015</v>
      </c>
      <c r="I30" s="37">
        <f t="shared" si="4"/>
        <v>-1.2000000000000233E-2</v>
      </c>
      <c r="J30" s="37">
        <f t="shared" si="4"/>
        <v>0.1479999999999998</v>
      </c>
      <c r="K30" s="37">
        <f t="shared" si="4"/>
        <v>0.30799999999999983</v>
      </c>
      <c r="L30" s="37">
        <f t="shared" si="4"/>
        <v>0.46799999999999986</v>
      </c>
      <c r="M30" s="37">
        <f t="shared" si="4"/>
        <v>0.62799999999999989</v>
      </c>
      <c r="N30" s="37">
        <f t="shared" si="4"/>
        <v>0.78799999999999981</v>
      </c>
      <c r="O30" s="37">
        <f t="shared" si="4"/>
        <v>0.94799999999999984</v>
      </c>
      <c r="P30" s="37">
        <f t="shared" si="4"/>
        <v>1.1079999999999999</v>
      </c>
    </row>
    <row r="31" spans="2:16" x14ac:dyDescent="0.25">
      <c r="B31" s="122"/>
      <c r="E31" s="36">
        <f t="shared" si="5"/>
        <v>0.90000000000000036</v>
      </c>
      <c r="F31" s="37">
        <f t="shared" si="4"/>
        <v>-0.54200000000000026</v>
      </c>
      <c r="G31" s="37">
        <f t="shared" si="4"/>
        <v>-0.38200000000000012</v>
      </c>
      <c r="H31" s="37">
        <f t="shared" si="4"/>
        <v>-0.2220000000000002</v>
      </c>
      <c r="I31" s="37">
        <f t="shared" si="4"/>
        <v>-6.2000000000000277E-2</v>
      </c>
      <c r="J31" s="37">
        <f t="shared" si="4"/>
        <v>9.7999999999999754E-2</v>
      </c>
      <c r="K31" s="37">
        <f t="shared" si="4"/>
        <v>0.25799999999999979</v>
      </c>
      <c r="L31" s="37">
        <f t="shared" si="4"/>
        <v>0.41799999999999982</v>
      </c>
      <c r="M31" s="37">
        <f t="shared" si="4"/>
        <v>0.57799999999999985</v>
      </c>
      <c r="N31" s="37">
        <f t="shared" si="4"/>
        <v>0.73799999999999977</v>
      </c>
      <c r="O31" s="37">
        <f t="shared" si="4"/>
        <v>0.8979999999999998</v>
      </c>
      <c r="P31" s="37">
        <f t="shared" si="4"/>
        <v>1.0579999999999998</v>
      </c>
    </row>
    <row r="32" spans="2:16" x14ac:dyDescent="0.25">
      <c r="B32" s="122"/>
      <c r="E32" s="36">
        <f t="shared" si="5"/>
        <v>0.9500000000000004</v>
      </c>
      <c r="F32" s="37">
        <f t="shared" si="4"/>
        <v>-0.5920000000000003</v>
      </c>
      <c r="G32" s="37">
        <f t="shared" si="4"/>
        <v>-0.43200000000000038</v>
      </c>
      <c r="H32" s="37">
        <f t="shared" si="4"/>
        <v>-0.27200000000000024</v>
      </c>
      <c r="I32" s="37">
        <f t="shared" si="4"/>
        <v>-0.11200000000000032</v>
      </c>
      <c r="J32" s="37">
        <f t="shared" si="4"/>
        <v>4.799999999999971E-2</v>
      </c>
      <c r="K32" s="37">
        <f t="shared" si="4"/>
        <v>0.20799999999999974</v>
      </c>
      <c r="L32" s="37">
        <f t="shared" si="4"/>
        <v>0.36799999999999977</v>
      </c>
      <c r="M32" s="37">
        <f t="shared" si="4"/>
        <v>0.5279999999999998</v>
      </c>
      <c r="N32" s="37">
        <f t="shared" si="4"/>
        <v>0.68799999999999972</v>
      </c>
      <c r="O32" s="37">
        <f t="shared" si="4"/>
        <v>0.84799999999999975</v>
      </c>
      <c r="P32" s="37">
        <f t="shared" si="4"/>
        <v>1.0079999999999998</v>
      </c>
    </row>
    <row r="33" spans="2:16" ht="15.75" thickBot="1" x14ac:dyDescent="0.3">
      <c r="B33" s="123"/>
      <c r="E33" s="36">
        <f t="shared" si="5"/>
        <v>1.0000000000000004</v>
      </c>
      <c r="F33" s="37">
        <f t="shared" si="4"/>
        <v>-0.64200000000000035</v>
      </c>
      <c r="G33" s="37">
        <f t="shared" si="4"/>
        <v>-0.48200000000000021</v>
      </c>
      <c r="H33" s="37">
        <f t="shared" si="4"/>
        <v>-0.32200000000000029</v>
      </c>
      <c r="I33" s="37">
        <f t="shared" si="4"/>
        <v>-0.16200000000000037</v>
      </c>
      <c r="J33" s="37">
        <f t="shared" si="4"/>
        <v>-2.0000000000002238E-3</v>
      </c>
      <c r="K33" s="37">
        <f t="shared" si="4"/>
        <v>0.1579999999999997</v>
      </c>
      <c r="L33" s="37">
        <f t="shared" si="4"/>
        <v>0.31799999999999973</v>
      </c>
      <c r="M33" s="37">
        <f t="shared" si="4"/>
        <v>0.47799999999999976</v>
      </c>
      <c r="N33" s="37">
        <f t="shared" si="4"/>
        <v>0.63799999999999968</v>
      </c>
      <c r="O33" s="37">
        <f t="shared" si="4"/>
        <v>0.79799999999999971</v>
      </c>
      <c r="P33" s="37">
        <f t="shared" si="4"/>
        <v>0.95799999999999974</v>
      </c>
    </row>
    <row r="35" spans="2:16" ht="15.75" thickBot="1" x14ac:dyDescent="0.3"/>
    <row r="36" spans="2:16" ht="15.75" thickBot="1" x14ac:dyDescent="0.3">
      <c r="B36" s="30" t="s">
        <v>5</v>
      </c>
      <c r="C36" s="42">
        <v>0.5</v>
      </c>
      <c r="D36" s="41" t="s">
        <v>15</v>
      </c>
      <c r="E36" s="32"/>
      <c r="F36" s="125" t="s">
        <v>21</v>
      </c>
      <c r="G36" s="126"/>
      <c r="H36" s="126"/>
      <c r="I36" s="126"/>
      <c r="J36" s="126"/>
      <c r="K36" s="126"/>
      <c r="L36" s="126"/>
      <c r="M36" s="126"/>
      <c r="N36" s="126"/>
      <c r="O36" s="126"/>
      <c r="P36" s="127"/>
    </row>
    <row r="37" spans="2:16" x14ac:dyDescent="0.25">
      <c r="E37" s="33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2:16" ht="15.75" thickBot="1" x14ac:dyDescent="0.3">
      <c r="B38" s="29"/>
      <c r="C38" s="29"/>
      <c r="D38" s="29"/>
      <c r="E38" s="34"/>
      <c r="F38" s="35">
        <v>50</v>
      </c>
      <c r="G38" s="35">
        <f>F38+4</f>
        <v>54</v>
      </c>
      <c r="H38" s="35">
        <f t="shared" ref="H38:P38" si="6">G38+4</f>
        <v>58</v>
      </c>
      <c r="I38" s="35">
        <f t="shared" si="6"/>
        <v>62</v>
      </c>
      <c r="J38" s="35">
        <f t="shared" si="6"/>
        <v>66</v>
      </c>
      <c r="K38" s="35">
        <f t="shared" si="6"/>
        <v>70</v>
      </c>
      <c r="L38" s="35">
        <f t="shared" si="6"/>
        <v>74</v>
      </c>
      <c r="M38" s="35">
        <f t="shared" si="6"/>
        <v>78</v>
      </c>
      <c r="N38" s="35">
        <f t="shared" si="6"/>
        <v>82</v>
      </c>
      <c r="O38" s="35">
        <f t="shared" si="6"/>
        <v>86</v>
      </c>
      <c r="P38" s="35">
        <f t="shared" si="6"/>
        <v>90</v>
      </c>
    </row>
    <row r="39" spans="2:16" x14ac:dyDescent="0.25">
      <c r="B39" s="121" t="s">
        <v>3</v>
      </c>
      <c r="E39" s="36">
        <v>0.5</v>
      </c>
      <c r="F39" s="37">
        <f t="shared" ref="F39:P49" si="7">HumidityFactor*(HumidityBase-HumidityFRangeHigh)+TempFactor*(TempFRangeFHigh-TempBaseF)*4/100+PrecipFactor*(PrecipBaseI-PrecipIHigh)*200/100+1</f>
        <v>-0.6419999999999999</v>
      </c>
      <c r="G39" s="37">
        <f t="shared" si="7"/>
        <v>-0.48199999999999976</v>
      </c>
      <c r="H39" s="37">
        <f t="shared" si="7"/>
        <v>-0.32199999999999984</v>
      </c>
      <c r="I39" s="37">
        <f t="shared" si="7"/>
        <v>-0.16199999999999992</v>
      </c>
      <c r="J39" s="37">
        <f t="shared" si="7"/>
        <v>-1.9999999999997797E-3</v>
      </c>
      <c r="K39" s="37">
        <f t="shared" si="7"/>
        <v>0.15800000000000014</v>
      </c>
      <c r="L39" s="37">
        <f t="shared" si="7"/>
        <v>0.31800000000000017</v>
      </c>
      <c r="M39" s="37">
        <f t="shared" si="7"/>
        <v>0.4780000000000002</v>
      </c>
      <c r="N39" s="37">
        <f t="shared" si="7"/>
        <v>0.63800000000000012</v>
      </c>
      <c r="O39" s="37">
        <f t="shared" si="7"/>
        <v>0.79800000000000015</v>
      </c>
      <c r="P39" s="37">
        <f t="shared" si="7"/>
        <v>0.95800000000000018</v>
      </c>
    </row>
    <row r="40" spans="2:16" x14ac:dyDescent="0.25">
      <c r="B40" s="122"/>
      <c r="E40" s="36">
        <f t="shared" ref="E40:E49" si="8">E39+0.05</f>
        <v>0.55000000000000004</v>
      </c>
      <c r="F40" s="37">
        <f t="shared" si="7"/>
        <v>-0.69199999999999995</v>
      </c>
      <c r="G40" s="37">
        <f t="shared" si="7"/>
        <v>-0.53200000000000003</v>
      </c>
      <c r="H40" s="37">
        <f t="shared" si="7"/>
        <v>-0.37199999999999989</v>
      </c>
      <c r="I40" s="37">
        <f t="shared" si="7"/>
        <v>-0.21199999999999997</v>
      </c>
      <c r="J40" s="37">
        <f t="shared" si="7"/>
        <v>-5.1999999999999824E-2</v>
      </c>
      <c r="K40" s="37">
        <f t="shared" si="7"/>
        <v>0.1080000000000001</v>
      </c>
      <c r="L40" s="37">
        <f t="shared" si="7"/>
        <v>0.26800000000000013</v>
      </c>
      <c r="M40" s="37">
        <f t="shared" si="7"/>
        <v>0.42800000000000016</v>
      </c>
      <c r="N40" s="37">
        <f t="shared" si="7"/>
        <v>0.58800000000000008</v>
      </c>
      <c r="O40" s="37">
        <f t="shared" si="7"/>
        <v>0.74800000000000011</v>
      </c>
      <c r="P40" s="37">
        <f t="shared" si="7"/>
        <v>0.90800000000000014</v>
      </c>
    </row>
    <row r="41" spans="2:16" x14ac:dyDescent="0.25">
      <c r="B41" s="122"/>
      <c r="E41" s="36">
        <f t="shared" si="8"/>
        <v>0.60000000000000009</v>
      </c>
      <c r="F41" s="37">
        <f t="shared" si="7"/>
        <v>-0.74199999999999999</v>
      </c>
      <c r="G41" s="37">
        <f t="shared" si="7"/>
        <v>-0.58199999999999985</v>
      </c>
      <c r="H41" s="37">
        <f t="shared" si="7"/>
        <v>-0.42199999999999993</v>
      </c>
      <c r="I41" s="37">
        <f t="shared" si="7"/>
        <v>-0.26200000000000001</v>
      </c>
      <c r="J41" s="37">
        <f t="shared" si="7"/>
        <v>-0.10199999999999987</v>
      </c>
      <c r="K41" s="37">
        <f t="shared" si="7"/>
        <v>5.8000000000000052E-2</v>
      </c>
      <c r="L41" s="37">
        <f t="shared" si="7"/>
        <v>0.21800000000000008</v>
      </c>
      <c r="M41" s="37">
        <f t="shared" si="7"/>
        <v>0.37800000000000011</v>
      </c>
      <c r="N41" s="37">
        <f t="shared" si="7"/>
        <v>0.53800000000000003</v>
      </c>
      <c r="O41" s="37">
        <f t="shared" si="7"/>
        <v>0.69800000000000006</v>
      </c>
      <c r="P41" s="37">
        <f t="shared" si="7"/>
        <v>0.8580000000000001</v>
      </c>
    </row>
    <row r="42" spans="2:16" x14ac:dyDescent="0.25">
      <c r="B42" s="122"/>
      <c r="E42" s="36">
        <f t="shared" si="8"/>
        <v>0.65000000000000013</v>
      </c>
      <c r="F42" s="37">
        <f t="shared" si="7"/>
        <v>-0.79200000000000004</v>
      </c>
      <c r="G42" s="37">
        <f t="shared" si="7"/>
        <v>-0.63200000000000012</v>
      </c>
      <c r="H42" s="37">
        <f t="shared" si="7"/>
        <v>-0.47199999999999998</v>
      </c>
      <c r="I42" s="37">
        <f t="shared" si="7"/>
        <v>-0.31200000000000006</v>
      </c>
      <c r="J42" s="37">
        <f t="shared" si="7"/>
        <v>-0.15199999999999991</v>
      </c>
      <c r="K42" s="37">
        <f t="shared" si="7"/>
        <v>8.0000000000000071E-3</v>
      </c>
      <c r="L42" s="37">
        <f t="shared" si="7"/>
        <v>0.16800000000000004</v>
      </c>
      <c r="M42" s="37">
        <f t="shared" si="7"/>
        <v>0.32800000000000007</v>
      </c>
      <c r="N42" s="37">
        <f t="shared" si="7"/>
        <v>0.48799999999999999</v>
      </c>
      <c r="O42" s="37">
        <f t="shared" si="7"/>
        <v>0.64800000000000002</v>
      </c>
      <c r="P42" s="37">
        <f t="shared" si="7"/>
        <v>0.80800000000000005</v>
      </c>
    </row>
    <row r="43" spans="2:16" x14ac:dyDescent="0.25">
      <c r="B43" s="122"/>
      <c r="E43" s="36">
        <f t="shared" si="8"/>
        <v>0.70000000000000018</v>
      </c>
      <c r="F43" s="37">
        <f t="shared" si="7"/>
        <v>-0.84200000000000008</v>
      </c>
      <c r="G43" s="37">
        <f t="shared" si="7"/>
        <v>-0.68199999999999994</v>
      </c>
      <c r="H43" s="37">
        <f t="shared" si="7"/>
        <v>-0.52200000000000002</v>
      </c>
      <c r="I43" s="37">
        <f t="shared" si="7"/>
        <v>-0.3620000000000001</v>
      </c>
      <c r="J43" s="37">
        <f t="shared" si="7"/>
        <v>-0.20199999999999996</v>
      </c>
      <c r="K43" s="37">
        <f t="shared" si="7"/>
        <v>-4.2000000000000037E-2</v>
      </c>
      <c r="L43" s="37">
        <f t="shared" si="7"/>
        <v>0.11799999999999999</v>
      </c>
      <c r="M43" s="37">
        <f t="shared" si="7"/>
        <v>0.27800000000000002</v>
      </c>
      <c r="N43" s="37">
        <f t="shared" si="7"/>
        <v>0.43799999999999994</v>
      </c>
      <c r="O43" s="37">
        <f t="shared" si="7"/>
        <v>0.59799999999999998</v>
      </c>
      <c r="P43" s="37">
        <f t="shared" si="7"/>
        <v>0.75800000000000001</v>
      </c>
    </row>
    <row r="44" spans="2:16" x14ac:dyDescent="0.25">
      <c r="B44" s="122"/>
      <c r="E44" s="36">
        <f t="shared" si="8"/>
        <v>0.75000000000000022</v>
      </c>
      <c r="F44" s="37">
        <f t="shared" si="7"/>
        <v>-0.89200000000000013</v>
      </c>
      <c r="G44" s="37">
        <f t="shared" si="7"/>
        <v>-0.73200000000000021</v>
      </c>
      <c r="H44" s="37">
        <f t="shared" si="7"/>
        <v>-0.57200000000000006</v>
      </c>
      <c r="I44" s="37">
        <f t="shared" si="7"/>
        <v>-0.41200000000000014</v>
      </c>
      <c r="J44" s="37">
        <f t="shared" si="7"/>
        <v>-0.25200000000000022</v>
      </c>
      <c r="K44" s="37">
        <f t="shared" si="7"/>
        <v>-9.2000000000000082E-2</v>
      </c>
      <c r="L44" s="37">
        <f t="shared" si="7"/>
        <v>6.7999999999999949E-2</v>
      </c>
      <c r="M44" s="37">
        <f t="shared" si="7"/>
        <v>0.22799999999999998</v>
      </c>
      <c r="N44" s="37">
        <f t="shared" si="7"/>
        <v>0.3879999999999999</v>
      </c>
      <c r="O44" s="37">
        <f t="shared" si="7"/>
        <v>0.54799999999999993</v>
      </c>
      <c r="P44" s="37">
        <f t="shared" si="7"/>
        <v>0.70799999999999996</v>
      </c>
    </row>
    <row r="45" spans="2:16" x14ac:dyDescent="0.25">
      <c r="B45" s="122"/>
      <c r="E45" s="36">
        <f t="shared" si="8"/>
        <v>0.80000000000000027</v>
      </c>
      <c r="F45" s="37">
        <f t="shared" si="7"/>
        <v>-0.94200000000000017</v>
      </c>
      <c r="G45" s="37">
        <f t="shared" si="7"/>
        <v>-0.78200000000000003</v>
      </c>
      <c r="H45" s="37">
        <f t="shared" si="7"/>
        <v>-0.62200000000000011</v>
      </c>
      <c r="I45" s="37">
        <f t="shared" si="7"/>
        <v>-0.46200000000000019</v>
      </c>
      <c r="J45" s="37">
        <f t="shared" si="7"/>
        <v>-0.30200000000000005</v>
      </c>
      <c r="K45" s="37">
        <f t="shared" si="7"/>
        <v>-0.14200000000000013</v>
      </c>
      <c r="L45" s="37">
        <f t="shared" si="7"/>
        <v>1.7999999999999905E-2</v>
      </c>
      <c r="M45" s="37">
        <f t="shared" si="7"/>
        <v>0.17799999999999994</v>
      </c>
      <c r="N45" s="37">
        <f t="shared" si="7"/>
        <v>0.33799999999999986</v>
      </c>
      <c r="O45" s="37">
        <f t="shared" si="7"/>
        <v>0.49799999999999989</v>
      </c>
      <c r="P45" s="37">
        <f t="shared" si="7"/>
        <v>0.65799999999999992</v>
      </c>
    </row>
    <row r="46" spans="2:16" x14ac:dyDescent="0.25">
      <c r="B46" s="122"/>
      <c r="E46" s="36">
        <f t="shared" si="8"/>
        <v>0.85000000000000031</v>
      </c>
      <c r="F46" s="37">
        <f t="shared" si="7"/>
        <v>-0.99200000000000021</v>
      </c>
      <c r="G46" s="37">
        <f t="shared" si="7"/>
        <v>-0.83200000000000029</v>
      </c>
      <c r="H46" s="37">
        <f t="shared" si="7"/>
        <v>-0.67200000000000015</v>
      </c>
      <c r="I46" s="37">
        <f t="shared" si="7"/>
        <v>-0.51200000000000023</v>
      </c>
      <c r="J46" s="37">
        <f t="shared" si="7"/>
        <v>-0.35200000000000031</v>
      </c>
      <c r="K46" s="37">
        <f t="shared" si="7"/>
        <v>-0.19200000000000017</v>
      </c>
      <c r="L46" s="37">
        <f t="shared" si="7"/>
        <v>-3.200000000000025E-2</v>
      </c>
      <c r="M46" s="37">
        <f t="shared" si="7"/>
        <v>0.12799999999999989</v>
      </c>
      <c r="N46" s="37">
        <f t="shared" si="7"/>
        <v>0.28799999999999981</v>
      </c>
      <c r="O46" s="37">
        <f t="shared" si="7"/>
        <v>0.44799999999999984</v>
      </c>
      <c r="P46" s="37">
        <f t="shared" si="7"/>
        <v>0.60799999999999987</v>
      </c>
    </row>
    <row r="47" spans="2:16" x14ac:dyDescent="0.25">
      <c r="B47" s="122"/>
      <c r="E47" s="36">
        <f t="shared" si="8"/>
        <v>0.90000000000000036</v>
      </c>
      <c r="F47" s="37">
        <f t="shared" si="7"/>
        <v>-1.0420000000000003</v>
      </c>
      <c r="G47" s="37">
        <f t="shared" si="7"/>
        <v>-0.88200000000000012</v>
      </c>
      <c r="H47" s="37">
        <f t="shared" si="7"/>
        <v>-0.7220000000000002</v>
      </c>
      <c r="I47" s="37">
        <f t="shared" si="7"/>
        <v>-0.56200000000000028</v>
      </c>
      <c r="J47" s="37">
        <f t="shared" si="7"/>
        <v>-0.40200000000000014</v>
      </c>
      <c r="K47" s="37">
        <f t="shared" si="7"/>
        <v>-0.24200000000000021</v>
      </c>
      <c r="L47" s="37">
        <f t="shared" si="7"/>
        <v>-8.2000000000000295E-2</v>
      </c>
      <c r="M47" s="37">
        <f t="shared" si="7"/>
        <v>7.7999999999999847E-2</v>
      </c>
      <c r="N47" s="37">
        <f t="shared" si="7"/>
        <v>0.23799999999999977</v>
      </c>
      <c r="O47" s="37">
        <f t="shared" si="7"/>
        <v>0.3979999999999998</v>
      </c>
      <c r="P47" s="37">
        <f t="shared" si="7"/>
        <v>0.55799999999999983</v>
      </c>
    </row>
    <row r="48" spans="2:16" x14ac:dyDescent="0.25">
      <c r="B48" s="122"/>
      <c r="E48" s="36">
        <f t="shared" si="8"/>
        <v>0.9500000000000004</v>
      </c>
      <c r="F48" s="37">
        <f t="shared" si="7"/>
        <v>-1.0920000000000005</v>
      </c>
      <c r="G48" s="37">
        <f t="shared" si="7"/>
        <v>-0.93200000000000038</v>
      </c>
      <c r="H48" s="37">
        <f t="shared" si="7"/>
        <v>-0.77200000000000024</v>
      </c>
      <c r="I48" s="37">
        <f t="shared" si="7"/>
        <v>-0.61200000000000032</v>
      </c>
      <c r="J48" s="37">
        <f t="shared" si="7"/>
        <v>-0.4520000000000004</v>
      </c>
      <c r="K48" s="37">
        <f t="shared" si="7"/>
        <v>-0.29200000000000026</v>
      </c>
      <c r="L48" s="37">
        <f t="shared" si="7"/>
        <v>-0.13200000000000034</v>
      </c>
      <c r="M48" s="37">
        <f t="shared" si="7"/>
        <v>2.7999999999999803E-2</v>
      </c>
      <c r="N48" s="37">
        <f t="shared" si="7"/>
        <v>0.18799999999999972</v>
      </c>
      <c r="O48" s="37">
        <f t="shared" si="7"/>
        <v>0.34799999999999975</v>
      </c>
      <c r="P48" s="37">
        <f t="shared" si="7"/>
        <v>0.50799999999999979</v>
      </c>
    </row>
    <row r="49" spans="2:16" ht="15.75" thickBot="1" x14ac:dyDescent="0.3">
      <c r="B49" s="123"/>
      <c r="E49" s="36">
        <f t="shared" si="8"/>
        <v>1.0000000000000004</v>
      </c>
      <c r="F49" s="37">
        <f t="shared" si="7"/>
        <v>-1.1420000000000003</v>
      </c>
      <c r="G49" s="37">
        <f t="shared" si="7"/>
        <v>-0.98200000000000021</v>
      </c>
      <c r="H49" s="37">
        <f t="shared" si="7"/>
        <v>-0.82200000000000029</v>
      </c>
      <c r="I49" s="37">
        <f t="shared" si="7"/>
        <v>-0.66200000000000037</v>
      </c>
      <c r="J49" s="37">
        <f t="shared" si="7"/>
        <v>-0.50200000000000022</v>
      </c>
      <c r="K49" s="37">
        <f t="shared" si="7"/>
        <v>-0.3420000000000003</v>
      </c>
      <c r="L49" s="37">
        <f t="shared" si="7"/>
        <v>-0.18200000000000038</v>
      </c>
      <c r="M49" s="37">
        <f t="shared" si="7"/>
        <v>-2.2000000000000242E-2</v>
      </c>
      <c r="N49" s="37">
        <f t="shared" si="7"/>
        <v>0.13799999999999968</v>
      </c>
      <c r="O49" s="37">
        <f t="shared" si="7"/>
        <v>0.29799999999999971</v>
      </c>
      <c r="P49" s="37">
        <f t="shared" si="7"/>
        <v>0.45799999999999974</v>
      </c>
    </row>
  </sheetData>
  <sheetProtection sheet="1" objects="1" scenarios="1"/>
  <mergeCells count="6">
    <mergeCell ref="F4:P4"/>
    <mergeCell ref="B7:B17"/>
    <mergeCell ref="B23:B33"/>
    <mergeCell ref="B39:B49"/>
    <mergeCell ref="F20:P20"/>
    <mergeCell ref="F36:P36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>
    <oddHeader>&amp;R&amp;A</oddHeader>
    <oddFooter>Prepared by Franz Stein &amp;D&amp;RPage &amp;P</oddFooter>
  </headerFooter>
  <rowBreaks count="2" manualBreakCount="2">
    <brk id="50" max="16383" man="1"/>
    <brk id="10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45</vt:i4>
      </vt:variant>
    </vt:vector>
  </HeadingPairs>
  <TitlesOfParts>
    <vt:vector size="48" baseType="lpstr">
      <vt:lpstr>Zimmerman Method</vt:lpstr>
      <vt:lpstr>Zimmerman Graphical View M</vt:lpstr>
      <vt:lpstr>Zimmerman Graphical View I</vt:lpstr>
      <vt:lpstr>Humidity</vt:lpstr>
      <vt:lpstr>HumidityBase</vt:lpstr>
      <vt:lpstr>HumidityCRangeHigh</vt:lpstr>
      <vt:lpstr>HumidityCRangeMedium</vt:lpstr>
      <vt:lpstr>HumidityCRangeZero</vt:lpstr>
      <vt:lpstr>HumidityFactor</vt:lpstr>
      <vt:lpstr>HumidityFRangeHigh</vt:lpstr>
      <vt:lpstr>HumidityFRangeMedium</vt:lpstr>
      <vt:lpstr>HumidityFRangeZero</vt:lpstr>
      <vt:lpstr>HumidityResult</vt:lpstr>
      <vt:lpstr>maxHumidity</vt:lpstr>
      <vt:lpstr>minHumidity</vt:lpstr>
      <vt:lpstr>Precip</vt:lpstr>
      <vt:lpstr>PrecipBase</vt:lpstr>
      <vt:lpstr>PrecipBaseI</vt:lpstr>
      <vt:lpstr>PrecipBaseM</vt:lpstr>
      <vt:lpstr>PrecipFactor</vt:lpstr>
      <vt:lpstr>PrecipI</vt:lpstr>
      <vt:lpstr>PrecipIHigh</vt:lpstr>
      <vt:lpstr>PrecipIMedium</vt:lpstr>
      <vt:lpstr>PrecipIZero</vt:lpstr>
      <vt:lpstr>Precipmm</vt:lpstr>
      <vt:lpstr>PrecipmmHigh</vt:lpstr>
      <vt:lpstr>PrecipmmMedium</vt:lpstr>
      <vt:lpstr>PrecipmmZero</vt:lpstr>
      <vt:lpstr>PrecipResult</vt:lpstr>
      <vt:lpstr>ResultingWaterTime</vt:lpstr>
      <vt:lpstr>SprinklerPercentage</vt:lpstr>
      <vt:lpstr>SprinklerPercentageBounded</vt:lpstr>
      <vt:lpstr>System</vt:lpstr>
      <vt:lpstr>Temp</vt:lpstr>
      <vt:lpstr>TempBase</vt:lpstr>
      <vt:lpstr>TempBaseC</vt:lpstr>
      <vt:lpstr>TempBaseF</vt:lpstr>
      <vt:lpstr>TempC</vt:lpstr>
      <vt:lpstr>TempCRangeHigh</vt:lpstr>
      <vt:lpstr>TempCRangeMedium</vt:lpstr>
      <vt:lpstr>TempCRangeZero</vt:lpstr>
      <vt:lpstr>TempF</vt:lpstr>
      <vt:lpstr>TempFactor</vt:lpstr>
      <vt:lpstr>TempFRangeFHigh</vt:lpstr>
      <vt:lpstr>TempFRangeMedium</vt:lpstr>
      <vt:lpstr>TempFRangeZero</vt:lpstr>
      <vt:lpstr>TempResult</vt:lpstr>
      <vt:lpstr>WaterTime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2018-08-27T14:23:48Z</dcterms:modified>
</cp:coreProperties>
</file>